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orgartun35.sharepoint.com/sites/samorka/Sameign/Ráð og hópar/Gjaldskrárhópur/"/>
    </mc:Choice>
  </mc:AlternateContent>
  <xr:revisionPtr revIDLastSave="2" documentId="8_{E76E4796-DEC6-40FA-85C5-84C659640159}" xr6:coauthVersionLast="47" xr6:coauthVersionMax="47" xr10:uidLastSave="{A6EDAF44-1572-4D49-992E-A0C6525D3E71}"/>
  <bookViews>
    <workbookView xWindow="-110" yWindow="-110" windowWidth="19420" windowHeight="10300" xr2:uid="{3D4A1B4B-0D0F-487D-95C3-3B8F68B6FC79}"/>
  </bookViews>
  <sheets>
    <sheet name="Mat á fjárfestingu viðbótarfr.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C36" i="5"/>
  <c r="E26" i="5" l="1"/>
  <c r="C46" i="5" s="1"/>
  <c r="C42" i="5"/>
  <c r="C39" i="5"/>
  <c r="C37" i="5"/>
  <c r="E9" i="5"/>
  <c r="C35" i="5" s="1"/>
  <c r="C38" i="5" l="1"/>
  <c r="C41" i="5" l="1"/>
  <c r="C43" i="5" s="1"/>
  <c r="C45" i="5" s="1"/>
  <c r="C47" i="5" s="1"/>
  <c r="D49" i="5" l="1"/>
  <c r="C49" i="5"/>
  <c r="D4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tc={2009DFED-7FF3-4BE9-9592-78798CB7AA5E}</author>
    <author>Skúli Skúlason</author>
  </authors>
  <commentList>
    <comment ref="C5" authorId="0" shapeId="0" xr:uid="{2009DFED-7FF3-4BE9-9592-78798CB7AA5E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Það eru í einhverjum tilvikum fleiri en einn taxti á heimtaug.</t>
      </text>
    </comment>
    <comment ref="E25" authorId="1" shapeId="0" xr:uid="{E6B6D2DD-4F3C-4E92-8982-237D8770175A}">
      <text>
        <r>
          <rPr>
            <b/>
            <sz val="9"/>
            <color indexed="81"/>
            <rFont val="Tahoma"/>
            <family val="2"/>
          </rPr>
          <t>Skúli Skúlason:</t>
        </r>
        <r>
          <rPr>
            <sz val="9"/>
            <color indexed="81"/>
            <rFont val="Tahoma"/>
            <family val="2"/>
          </rPr>
          <t xml:space="preserve">
Skv. ákvörðun dreifiveitu</t>
        </r>
      </text>
    </comment>
    <comment ref="E29" authorId="1" shapeId="0" xr:uid="{A4A495F8-27A4-45FC-A497-B660622E5E6C}">
      <text>
        <r>
          <rPr>
            <b/>
            <sz val="9"/>
            <color indexed="81"/>
            <rFont val="Tahoma"/>
            <family val="2"/>
          </rPr>
          <t>Skúli Skúlason:</t>
        </r>
        <r>
          <rPr>
            <sz val="9"/>
            <color indexed="81"/>
            <rFont val="Tahoma"/>
            <family val="2"/>
          </rPr>
          <t xml:space="preserve">
Skv. ákvörðun OS</t>
        </r>
      </text>
    </comment>
    <comment ref="E31" authorId="1" shapeId="0" xr:uid="{E8247DBD-0225-4BC5-84D7-FE9AA1954635}">
      <text>
        <r>
          <rPr>
            <b/>
            <sz val="9"/>
            <color indexed="81"/>
            <rFont val="Tahoma"/>
            <family val="2"/>
          </rPr>
          <t>Skúli Skúlason:</t>
        </r>
        <r>
          <rPr>
            <sz val="9"/>
            <color indexed="81"/>
            <rFont val="Tahoma"/>
            <family val="2"/>
          </rPr>
          <t xml:space="preserve">
Skv. ákvörðun OS</t>
        </r>
      </text>
    </comment>
  </commentList>
</comments>
</file>

<file path=xl/sharedStrings.xml><?xml version="1.0" encoding="utf-8"?>
<sst xmlns="http://schemas.openxmlformats.org/spreadsheetml/2006/main" count="65" uniqueCount="53">
  <si>
    <t>BD3</t>
  </si>
  <si>
    <t>Lína nr.</t>
  </si>
  <si>
    <t>kr.</t>
  </si>
  <si>
    <t xml:space="preserve">Fastagjald </t>
  </si>
  <si>
    <t>á ári</t>
  </si>
  <si>
    <t>Orkugjald</t>
  </si>
  <si>
    <t>Aflgjald</t>
  </si>
  <si>
    <t>kW</t>
  </si>
  <si>
    <t>Tekjur á ári</t>
  </si>
  <si>
    <t>Hlutfall af tekjum upp í fjárfestingu (Ht)</t>
  </si>
  <si>
    <t>Hluffall af fjárfestingu til að meta árlegan rekstrakostnað</t>
  </si>
  <si>
    <t>ár</t>
  </si>
  <si>
    <t>Fjárfesting</t>
  </si>
  <si>
    <t>Forsendur:</t>
  </si>
  <si>
    <t>Fjárhæð ein.verð</t>
  </si>
  <si>
    <t>á mánuði</t>
  </si>
  <si>
    <t>kr/kWst</t>
  </si>
  <si>
    <t>Magnforsendur</t>
  </si>
  <si>
    <t>kWst á ári</t>
  </si>
  <si>
    <t>Tekjur á móti fjárfestingu</t>
  </si>
  <si>
    <t>Útreikningsforsendur</t>
  </si>
  <si>
    <t>Samningstími</t>
  </si>
  <si>
    <t>Heimtaugagjald</t>
  </si>
  <si>
    <t>Stærð tengingar</t>
  </si>
  <si>
    <t>Tenging</t>
  </si>
  <si>
    <t>amper</t>
  </si>
  <si>
    <t>krónur</t>
  </si>
  <si>
    <t>Velja úr flettilista</t>
  </si>
  <si>
    <t>Þéttbýli</t>
  </si>
  <si>
    <t>Rekstrarkostnaður á ári</t>
  </si>
  <si>
    <t>Nettó sjóðstreymi</t>
  </si>
  <si>
    <t>Vikmörk vegna kostnaðar heimtaugar</t>
  </si>
  <si>
    <t>%</t>
  </si>
  <si>
    <t>Til greiðslu</t>
  </si>
  <si>
    <t>Dreifisvæði</t>
  </si>
  <si>
    <t>Fjárfesting að frádregnu heimtaugargjaldi með vikmörkum</t>
  </si>
  <si>
    <t>Taxti 2</t>
  </si>
  <si>
    <t>Taxti 1</t>
  </si>
  <si>
    <t>A1D</t>
  </si>
  <si>
    <t>Orkunotkun taxti 1</t>
  </si>
  <si>
    <t>Fast gjald taxti 1</t>
  </si>
  <si>
    <t>Orkugjald taxti 1</t>
  </si>
  <si>
    <t>Aflgjald taxti 1</t>
  </si>
  <si>
    <t>Fast gjald taxti 2</t>
  </si>
  <si>
    <t>Orkugjald taxti 2</t>
  </si>
  <si>
    <t>Aflnotkun taxti 1</t>
  </si>
  <si>
    <t>Orkunotkun taxti 2</t>
  </si>
  <si>
    <t>Sjóðstreymi (núvirt nettó sjóðstreymi)</t>
  </si>
  <si>
    <t>WACC pre-tax</t>
  </si>
  <si>
    <t>Mat á arðsemi tenginga í rafveitu og mats á því hvort innheimta skuli viðbótarframlag</t>
  </si>
  <si>
    <t>Nettó afkoma tengingar</t>
  </si>
  <si>
    <t>Reiknað heimtaugagjald með vikmörkum</t>
  </si>
  <si>
    <t>kr/kW/ári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</si>
</sst>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Times New Roman"/>
      <family val="1"/>
    </font>
    <font>
      <sz val="10"/>
      <color rgb="FF00003C"/>
      <name val="Segoe UI"/>
      <family val="2"/>
    </font>
    <font>
      <sz val="10"/>
      <color theme="1"/>
      <name val="Aptos Narrow"/>
      <family val="2"/>
      <scheme val="minor"/>
    </font>
    <font>
      <sz val="11"/>
      <color rgb="FF0070C0"/>
      <name val="Times New Roman"/>
      <family val="1"/>
    </font>
    <font>
      <sz val="11"/>
      <color rgb="FF00003C"/>
      <name val="Segoe UI"/>
      <family val="2"/>
    </font>
    <font>
      <sz val="11"/>
      <color rgb="FF0070C0"/>
      <name val="Segoe UI"/>
      <family val="2"/>
    </font>
    <font>
      <sz val="11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/>
    <xf numFmtId="3" fontId="4" fillId="2" borderId="0" xfId="0" applyNumberFormat="1" applyFont="1" applyFill="1"/>
    <xf numFmtId="0" fontId="4" fillId="2" borderId="3" xfId="0" applyFont="1" applyFill="1" applyBorder="1"/>
    <xf numFmtId="3" fontId="4" fillId="2" borderId="3" xfId="0" applyNumberFormat="1" applyFont="1" applyFill="1" applyBorder="1"/>
    <xf numFmtId="0" fontId="4" fillId="2" borderId="4" xfId="0" applyFont="1" applyFill="1" applyBorder="1"/>
    <xf numFmtId="9" fontId="4" fillId="2" borderId="4" xfId="1" applyFont="1" applyFill="1" applyBorder="1" applyProtection="1"/>
    <xf numFmtId="3" fontId="4" fillId="2" borderId="4" xfId="0" applyNumberFormat="1" applyFont="1" applyFill="1" applyBorder="1"/>
    <xf numFmtId="3" fontId="4" fillId="2" borderId="2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quotePrefix="1" applyFont="1"/>
    <xf numFmtId="9" fontId="0" fillId="0" borderId="0" xfId="1" applyFont="1"/>
    <xf numFmtId="3" fontId="4" fillId="3" borderId="2" xfId="0" applyNumberFormat="1" applyFont="1" applyFill="1" applyBorder="1"/>
    <xf numFmtId="0" fontId="4" fillId="3" borderId="2" xfId="0" applyFont="1" applyFill="1" applyBorder="1"/>
    <xf numFmtId="9" fontId="4" fillId="2" borderId="0" xfId="1" applyFont="1" applyFill="1" applyBorder="1" applyProtection="1"/>
    <xf numFmtId="10" fontId="4" fillId="3" borderId="2" xfId="1" applyNumberFormat="1" applyFont="1" applyFill="1" applyBorder="1"/>
    <xf numFmtId="0" fontId="4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3" fontId="3" fillId="2" borderId="5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3" fontId="3" fillId="4" borderId="7" xfId="0" applyNumberFormat="1" applyFont="1" applyFill="1" applyBorder="1"/>
    <xf numFmtId="0" fontId="3" fillId="4" borderId="8" xfId="0" applyFont="1" applyFill="1" applyBorder="1"/>
    <xf numFmtId="0" fontId="13" fillId="0" borderId="0" xfId="0" applyFont="1"/>
    <xf numFmtId="0" fontId="13" fillId="0" borderId="0" xfId="0" applyFont="1" applyAlignment="1">
      <alignment horizontal="left" vertical="center" wrapText="1" indent="1"/>
    </xf>
    <xf numFmtId="0" fontId="12" fillId="0" borderId="0" xfId="0" applyFont="1" applyAlignment="1">
      <alignment vertical="center" wrapText="1"/>
    </xf>
    <xf numFmtId="0" fontId="8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11" fillId="3" borderId="0" xfId="0" applyFont="1" applyFill="1"/>
    <xf numFmtId="0" fontId="4" fillId="2" borderId="12" xfId="0" applyFont="1" applyFill="1" applyBorder="1"/>
    <xf numFmtId="0" fontId="3" fillId="2" borderId="12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12" fillId="0" borderId="0" xfId="0" applyFont="1" applyAlignment="1">
      <alignment horizontal="center" vertical="center" wrapText="1"/>
    </xf>
    <xf numFmtId="3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3" fontId="4" fillId="5" borderId="2" xfId="0" applyNumberFormat="1" applyFont="1" applyFill="1" applyBorder="1"/>
    <xf numFmtId="0" fontId="14" fillId="2" borderId="12" xfId="0" applyFont="1" applyFill="1" applyBorder="1"/>
    <xf numFmtId="0" fontId="4" fillId="5" borderId="2" xfId="0" applyFont="1" applyFill="1" applyBorder="1"/>
    <xf numFmtId="0" fontId="14" fillId="2" borderId="13" xfId="0" applyFont="1" applyFill="1" applyBorder="1"/>
    <xf numFmtId="0" fontId="8" fillId="2" borderId="0" xfId="0" applyFont="1" applyFill="1"/>
    <xf numFmtId="0" fontId="15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0" fillId="0" borderId="12" xfId="0" applyBorder="1"/>
    <xf numFmtId="0" fontId="17" fillId="0" borderId="12" xfId="0" applyFont="1" applyBorder="1"/>
    <xf numFmtId="0" fontId="12" fillId="0" borderId="0" xfId="0" applyFont="1" applyAlignment="1">
      <alignment horizontal="center" vertical="center" wrapText="1"/>
    </xf>
  </cellXfs>
  <cellStyles count="2">
    <cellStyle name="Prósent" xfId="1" builtinId="5"/>
    <cellStyle name="Venjulegt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</xdr:row>
      <xdr:rowOff>9524</xdr:rowOff>
    </xdr:from>
    <xdr:to>
      <xdr:col>1</xdr:col>
      <xdr:colOff>5676900</xdr:colOff>
      <xdr:row>31</xdr:row>
      <xdr:rowOff>38099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DE5F10-ED7B-8170-0E40-8B7C9B12D75E}"/>
            </a:ext>
          </a:extLst>
        </xdr:cNvPr>
        <xdr:cNvSpPr txBox="1"/>
      </xdr:nvSpPr>
      <xdr:spPr>
        <a:xfrm>
          <a:off x="76200" y="2257424"/>
          <a:ext cx="601980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 b="1" kern="1200"/>
            <a:t>'Úr reglugerð 1040/2005 gr. 25a</a:t>
          </a:r>
        </a:p>
        <a:p>
          <a:endParaRPr lang="is-IS" sz="1100" kern="1200"/>
        </a:p>
        <a:p>
          <a:r>
            <a:rPr lang="is-IS" sz="1100" kern="1200"/>
            <a:t>Útreikningur kerfisframlags samkvæmt grein þessari skal byggður á eftirfarandi forsendum, sem nánar skal útfæra í sameiginlegum netmála dreifiveitna:</a:t>
          </a:r>
        </a:p>
        <a:p>
          <a:endParaRPr lang="is-IS" sz="1100" kern="1200"/>
        </a:p>
        <a:p>
          <a:r>
            <a:rPr lang="is-IS" sz="1100" kern="1200"/>
            <a:t>1. Fjármagnskostnaður við útreikning á kerfisframlagi er meðaltal vegins fjármagnskostnaðar fyrir og eftir skatt eins og hann birtist samkvæmt ákvörðun Orkustofnunar um leyfða arðsemi dreifiveitu, samanber reglugerð nr. 192/2016 um mat á vegnum fjármagnskostnaði sem viðmið um leyfða arðsemi við ákvörðun tekjumarka sérleyfisfyrirtækja í flutningi og dreifingu á raforku, með síðari breytingum.</a:t>
          </a:r>
        </a:p>
        <a:p>
          <a:endParaRPr lang="is-IS" sz="1100" kern="1200"/>
        </a:p>
        <a:p>
          <a:r>
            <a:rPr lang="is-IS" sz="1100" kern="1200"/>
            <a:t>2. Tímalengd núvirðisútreikninga til ákvörðunar á kerfisframlagi er í tilviki notenda miðuð við samningstíma en í tilviki vinnsluaðila miðuð við væntan afskriftartíma vinnslueiningar að hámarki 30 ár.</a:t>
          </a:r>
        </a:p>
        <a:p>
          <a:endParaRPr lang="is-IS" sz="1100" kern="1200"/>
        </a:p>
        <a:p>
          <a:r>
            <a:rPr lang="is-IS" sz="1100" kern="1200"/>
            <a:t>3. Viðbótarrekstrarkostnaði dreifiveitu vegna nýrrar tengingar, eins og hann er ákvarðaður af Orkustofnun hverju sinni.</a:t>
          </a:r>
        </a:p>
      </xdr:txBody>
    </xdr:sp>
    <xdr:clientData/>
  </xdr:twoCellAnchor>
  <xdr:twoCellAnchor>
    <xdr:from>
      <xdr:col>0</xdr:col>
      <xdr:colOff>104775</xdr:colOff>
      <xdr:row>2</xdr:row>
      <xdr:rowOff>228600</xdr:rowOff>
    </xdr:from>
    <xdr:to>
      <xdr:col>1</xdr:col>
      <xdr:colOff>5686425</xdr:colOff>
      <xdr:row>14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21E490C-AD75-EC53-E07D-8F8F255317F9}"/>
            </a:ext>
          </a:extLst>
        </xdr:cNvPr>
        <xdr:cNvSpPr txBox="1"/>
      </xdr:nvSpPr>
      <xdr:spPr>
        <a:xfrm>
          <a:off x="104775" y="714375"/>
          <a:ext cx="6000750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400" kern="1200"/>
            <a:t>Skjal</a:t>
          </a:r>
          <a:r>
            <a:rPr lang="is-IS" sz="1400" kern="1200" baseline="0"/>
            <a:t> þetta er notað til að reikna afkomu/arðsemi tenginga við dreifikerfi rafveitu. Skjalið er staðlað og gefið út af öllum dreifiveitum í gegnum Samorku samhliða útgáfu netmála um útreikning viðbótarframlags skv. grein 25a í reglugerð 1040/2005 um framkvæmd raforkulaga.</a:t>
          </a:r>
        </a:p>
        <a:p>
          <a:endParaRPr lang="is-IS" sz="1400" kern="1200" baseline="0"/>
        </a:p>
        <a:p>
          <a:r>
            <a:rPr lang="is-IS" sz="1400" kern="1200" baseline="0"/>
            <a:t>Niðurstaða útreikninga er lagt til grundvallar þess hvort krafist er viðbótarframlags og er fylgiskjal samninga um tengingu með rökstuðningi niðurstöðu kröfu um viðbótarframlag. </a:t>
          </a:r>
          <a:endParaRPr lang="is-IS" sz="1400" kern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igurjón Kristinn Sigurjónsson" id="{89D67EF6-9DAA-482D-88A2-9FE87646FE04}" userId="S::sigurjonks@or.is::77178311-2da5-49c7-af6e-0aff000c754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4-11-21T12:42:44.26" personId="{89D67EF6-9DAA-482D-88A2-9FE87646FE04}" id="{2009DFED-7FF3-4BE9-9592-78798CB7AA5E}">
    <text>Það eru í einhverjum tilvikum fleiri en einn taxti á heimtaug.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9449-DF4F-44F4-A33A-77E87A6EE349}">
  <sheetPr>
    <pageSetUpPr fitToPage="1"/>
  </sheetPr>
  <dimension ref="A1:J52"/>
  <sheetViews>
    <sheetView showGridLines="0" tabSelected="1" zoomScale="110" zoomScaleNormal="110" workbookViewId="0">
      <selection activeCell="F10" sqref="F10"/>
    </sheetView>
  </sheetViews>
  <sheetFormatPr defaultRowHeight="15" x14ac:dyDescent="0.25"/>
  <cols>
    <col min="1" max="1" width="6.28515625" bestFit="1" customWidth="1"/>
    <col min="2" max="2" width="86.5703125" customWidth="1"/>
    <col min="3" max="3" width="17.42578125" customWidth="1"/>
    <col min="4" max="4" width="37.28515625" customWidth="1"/>
    <col min="5" max="5" width="12.85546875" customWidth="1"/>
    <col min="6" max="6" width="17.7109375" customWidth="1"/>
    <col min="7" max="7" width="2.42578125" customWidth="1"/>
    <col min="10" max="10" width="11.42578125" customWidth="1"/>
    <col min="11" max="11" width="13.5703125" customWidth="1"/>
  </cols>
  <sheetData>
    <row r="1" spans="1:8" ht="22.5" x14ac:dyDescent="0.3">
      <c r="A1" s="54" t="s">
        <v>49</v>
      </c>
      <c r="B1" s="3"/>
      <c r="C1" s="3"/>
      <c r="D1" s="3"/>
      <c r="E1" s="3"/>
      <c r="F1" s="3"/>
    </row>
    <row r="2" spans="1:8" ht="15.75" thickBot="1" x14ac:dyDescent="0.3">
      <c r="A2" s="3"/>
      <c r="B2" s="3"/>
      <c r="D2" s="3"/>
      <c r="E2" s="3"/>
      <c r="F2" s="3"/>
    </row>
    <row r="3" spans="1:8" ht="23.25" thickBot="1" x14ac:dyDescent="0.35">
      <c r="A3" s="18"/>
      <c r="C3" s="37" t="s">
        <v>13</v>
      </c>
      <c r="D3" s="38"/>
      <c r="E3" s="38"/>
      <c r="F3" s="39"/>
    </row>
    <row r="4" spans="1:8" ht="15.75" customHeight="1" thickBot="1" x14ac:dyDescent="0.3">
      <c r="A4" s="59"/>
      <c r="B4" s="59"/>
      <c r="C4" s="55" t="s">
        <v>37</v>
      </c>
      <c r="D4" s="3"/>
      <c r="E4" s="20" t="s">
        <v>0</v>
      </c>
      <c r="F4" s="40"/>
    </row>
    <row r="5" spans="1:8" ht="15.75" customHeight="1" thickBot="1" x14ac:dyDescent="0.3">
      <c r="A5" s="47"/>
      <c r="B5" s="47"/>
      <c r="C5" s="56" t="s">
        <v>36</v>
      </c>
      <c r="D5" s="3"/>
      <c r="E5" s="50" t="s">
        <v>38</v>
      </c>
      <c r="F5" s="40"/>
    </row>
    <row r="6" spans="1:8" x14ac:dyDescent="0.25">
      <c r="A6" s="34"/>
      <c r="B6" s="35"/>
      <c r="C6" s="57" t="s">
        <v>34</v>
      </c>
      <c r="D6" s="3"/>
      <c r="E6" s="41" t="s">
        <v>28</v>
      </c>
      <c r="F6" s="40" t="s">
        <v>27</v>
      </c>
    </row>
    <row r="7" spans="1:8" ht="5.25" customHeight="1" x14ac:dyDescent="0.25">
      <c r="A7" s="36"/>
      <c r="B7" s="36"/>
      <c r="C7" s="55"/>
      <c r="D7" s="3"/>
      <c r="E7" s="3"/>
      <c r="F7" s="40"/>
    </row>
    <row r="8" spans="1:8" ht="15.75" thickBot="1" x14ac:dyDescent="0.3">
      <c r="A8" s="34"/>
      <c r="B8" s="35"/>
      <c r="C8" s="57"/>
      <c r="D8" s="3"/>
      <c r="E8" s="2" t="s">
        <v>14</v>
      </c>
      <c r="F8" s="40"/>
    </row>
    <row r="9" spans="1:8" ht="16.5" customHeight="1" thickBot="1" x14ac:dyDescent="0.3">
      <c r="A9" s="36"/>
      <c r="B9" s="36"/>
      <c r="C9" s="55" t="s">
        <v>40</v>
      </c>
      <c r="D9" s="3"/>
      <c r="E9" s="20">
        <f>472860/12</f>
        <v>39405</v>
      </c>
      <c r="F9" s="40" t="s">
        <v>15</v>
      </c>
      <c r="H9" s="17"/>
    </row>
    <row r="10" spans="1:8" ht="15.75" thickBot="1" x14ac:dyDescent="0.3">
      <c r="A10" s="34"/>
      <c r="B10" s="35"/>
      <c r="C10" s="57" t="s">
        <v>41</v>
      </c>
      <c r="D10" s="3"/>
      <c r="E10" s="21">
        <v>1.5111000000000001</v>
      </c>
      <c r="F10" s="40" t="s">
        <v>16</v>
      </c>
      <c r="H10" s="16"/>
    </row>
    <row r="11" spans="1:8" ht="17.25" thickBot="1" x14ac:dyDescent="0.3">
      <c r="A11" s="36"/>
      <c r="B11" s="36"/>
      <c r="C11" s="55" t="s">
        <v>42</v>
      </c>
      <c r="D11" s="3"/>
      <c r="E11" s="20">
        <v>10459</v>
      </c>
      <c r="F11" s="40" t="s">
        <v>52</v>
      </c>
      <c r="H11" s="16"/>
    </row>
    <row r="12" spans="1:8" ht="17.25" thickBot="1" x14ac:dyDescent="0.3">
      <c r="A12" s="36"/>
      <c r="B12" s="36"/>
      <c r="C12" s="55"/>
      <c r="D12" s="3"/>
      <c r="E12" s="48"/>
      <c r="F12" s="40"/>
      <c r="H12" s="16"/>
    </row>
    <row r="13" spans="1:8" ht="15" customHeight="1" thickBot="1" x14ac:dyDescent="0.3">
      <c r="A13" s="36"/>
      <c r="B13" s="36"/>
      <c r="C13" s="56" t="s">
        <v>43</v>
      </c>
      <c r="D13" s="3"/>
      <c r="E13" s="50">
        <f>44.33*365/12</f>
        <v>1348.3708333333332</v>
      </c>
      <c r="F13" s="53" t="s">
        <v>15</v>
      </c>
      <c r="H13" s="16"/>
    </row>
    <row r="14" spans="1:8" ht="15.75" thickBot="1" x14ac:dyDescent="0.3">
      <c r="A14" s="36"/>
      <c r="B14" s="36"/>
      <c r="C14" s="58" t="s">
        <v>44</v>
      </c>
      <c r="D14" s="3"/>
      <c r="E14" s="52">
        <v>5.69</v>
      </c>
      <c r="F14" s="53" t="s">
        <v>16</v>
      </c>
      <c r="H14" s="16"/>
    </row>
    <row r="15" spans="1:8" ht="5.25" customHeight="1" x14ac:dyDescent="0.25">
      <c r="A15" s="3"/>
      <c r="B15" s="3"/>
      <c r="C15" s="42"/>
      <c r="D15" s="3"/>
      <c r="E15" s="3"/>
      <c r="F15" s="40"/>
    </row>
    <row r="16" spans="1:8" ht="15.75" thickBot="1" x14ac:dyDescent="0.3">
      <c r="A16" s="3"/>
      <c r="B16" s="3"/>
      <c r="C16" s="43" t="s">
        <v>17</v>
      </c>
      <c r="D16" s="3"/>
      <c r="E16" s="3"/>
      <c r="F16" s="40"/>
    </row>
    <row r="17" spans="1:8" ht="15.75" customHeight="1" thickBot="1" x14ac:dyDescent="0.3">
      <c r="A17" s="3"/>
      <c r="B17" s="3"/>
      <c r="C17" s="42" t="s">
        <v>39</v>
      </c>
      <c r="D17" s="3"/>
      <c r="E17" s="20">
        <v>1500000</v>
      </c>
      <c r="F17" s="40" t="s">
        <v>18</v>
      </c>
    </row>
    <row r="18" spans="1:8" ht="15.75" thickBot="1" x14ac:dyDescent="0.3">
      <c r="A18" s="3"/>
      <c r="B18" s="3"/>
      <c r="C18" s="42" t="s">
        <v>45</v>
      </c>
      <c r="D18" s="3"/>
      <c r="E18" s="20">
        <v>750</v>
      </c>
      <c r="F18" s="40" t="s">
        <v>7</v>
      </c>
    </row>
    <row r="19" spans="1:8" ht="15.75" thickBot="1" x14ac:dyDescent="0.3">
      <c r="A19" s="3"/>
      <c r="B19" s="3"/>
      <c r="C19" s="51" t="s">
        <v>46</v>
      </c>
      <c r="D19" s="3"/>
      <c r="E19" s="50">
        <v>40000</v>
      </c>
      <c r="F19" s="53" t="s">
        <v>18</v>
      </c>
    </row>
    <row r="20" spans="1:8" ht="15" customHeight="1" x14ac:dyDescent="0.25">
      <c r="A20" s="3"/>
      <c r="B20" s="3"/>
      <c r="C20" s="42"/>
      <c r="D20" s="3"/>
      <c r="E20" s="3"/>
      <c r="F20" s="40"/>
    </row>
    <row r="21" spans="1:8" ht="15.75" thickBot="1" x14ac:dyDescent="0.3">
      <c r="A21" s="3"/>
      <c r="B21" s="3"/>
      <c r="C21" s="43" t="s">
        <v>24</v>
      </c>
      <c r="D21" s="3"/>
      <c r="E21" s="3"/>
      <c r="F21" s="40"/>
    </row>
    <row r="22" spans="1:8" ht="15.75" customHeight="1" thickBot="1" x14ac:dyDescent="0.3">
      <c r="A22" s="3"/>
      <c r="B22" s="3"/>
      <c r="C22" s="42" t="s">
        <v>23</v>
      </c>
      <c r="D22" s="3"/>
      <c r="E22" s="20">
        <v>1200</v>
      </c>
      <c r="F22" s="40" t="s">
        <v>25</v>
      </c>
    </row>
    <row r="23" spans="1:8" ht="15.75" thickBot="1" x14ac:dyDescent="0.3">
      <c r="A23" s="3"/>
      <c r="B23" s="3"/>
      <c r="C23" s="42" t="s">
        <v>12</v>
      </c>
      <c r="D23" s="3"/>
      <c r="E23" s="20">
        <v>40000000</v>
      </c>
      <c r="F23" s="40" t="s">
        <v>26</v>
      </c>
    </row>
    <row r="24" spans="1:8" ht="15.75" thickBot="1" x14ac:dyDescent="0.3">
      <c r="A24" s="3"/>
      <c r="B24" s="3"/>
      <c r="C24" s="42" t="s">
        <v>22</v>
      </c>
      <c r="D24" s="3"/>
      <c r="E24" s="20">
        <v>7800000</v>
      </c>
      <c r="F24" s="40" t="s">
        <v>26</v>
      </c>
    </row>
    <row r="25" spans="1:8" ht="15.75" thickBot="1" x14ac:dyDescent="0.3">
      <c r="A25" s="3"/>
      <c r="B25" s="3"/>
      <c r="C25" s="42" t="s">
        <v>31</v>
      </c>
      <c r="D25" s="3"/>
      <c r="E25" s="23">
        <v>0.5</v>
      </c>
      <c r="F25" s="40" t="s">
        <v>32</v>
      </c>
      <c r="H25" s="16"/>
    </row>
    <row r="26" spans="1:8" ht="15.75" thickBot="1" x14ac:dyDescent="0.3">
      <c r="A26" s="3"/>
      <c r="B26" s="3"/>
      <c r="C26" s="42" t="s">
        <v>51</v>
      </c>
      <c r="D26" s="3"/>
      <c r="E26" s="15">
        <f>E24+E24*E25</f>
        <v>11700000</v>
      </c>
      <c r="F26" s="40" t="s">
        <v>26</v>
      </c>
      <c r="H26" s="16"/>
    </row>
    <row r="27" spans="1:8" x14ac:dyDescent="0.25">
      <c r="A27" s="3"/>
      <c r="B27" s="3"/>
      <c r="C27" s="42"/>
      <c r="D27" s="3"/>
      <c r="E27" s="3"/>
      <c r="F27" s="40"/>
    </row>
    <row r="28" spans="1:8" ht="15.75" thickBot="1" x14ac:dyDescent="0.3">
      <c r="A28" s="3"/>
      <c r="B28" s="3"/>
      <c r="C28" s="43" t="s">
        <v>20</v>
      </c>
      <c r="D28" s="3"/>
      <c r="E28" s="3"/>
      <c r="F28" s="40"/>
    </row>
    <row r="29" spans="1:8" ht="15.75" thickBot="1" x14ac:dyDescent="0.3">
      <c r="A29" s="3"/>
      <c r="B29" s="3"/>
      <c r="C29" s="42" t="s">
        <v>10</v>
      </c>
      <c r="D29" s="3"/>
      <c r="E29" s="23">
        <v>7.0000000000000007E-2</v>
      </c>
      <c r="F29" s="40"/>
    </row>
    <row r="30" spans="1:8" ht="15.75" thickBot="1" x14ac:dyDescent="0.3">
      <c r="A30" s="3"/>
      <c r="B30" s="3"/>
      <c r="C30" s="42" t="s">
        <v>21</v>
      </c>
      <c r="D30" s="3"/>
      <c r="E30" s="20">
        <v>10</v>
      </c>
      <c r="F30" s="40" t="s">
        <v>11</v>
      </c>
    </row>
    <row r="31" spans="1:8" ht="15.75" thickBot="1" x14ac:dyDescent="0.3">
      <c r="A31" s="3"/>
      <c r="B31" s="3"/>
      <c r="C31" s="42" t="s">
        <v>48</v>
      </c>
      <c r="D31" s="3"/>
      <c r="E31" s="23">
        <v>5.9299999999999999E-2</v>
      </c>
      <c r="F31" s="40"/>
    </row>
    <row r="32" spans="1:8" ht="15.75" thickBot="1" x14ac:dyDescent="0.3">
      <c r="B32" s="2"/>
      <c r="C32" s="44"/>
      <c r="D32" s="45"/>
      <c r="E32" s="45"/>
      <c r="F32" s="46"/>
    </row>
    <row r="33" spans="1:6" x14ac:dyDescent="0.25">
      <c r="B33" s="2"/>
      <c r="C33" s="3"/>
      <c r="D33" s="3"/>
      <c r="E33" s="3"/>
      <c r="F33" s="3"/>
    </row>
    <row r="34" spans="1:6" x14ac:dyDescent="0.25">
      <c r="A34" s="1" t="s">
        <v>1</v>
      </c>
      <c r="B34" s="2"/>
      <c r="C34" s="4" t="s">
        <v>2</v>
      </c>
      <c r="D34" s="4"/>
      <c r="E34" s="8"/>
      <c r="F34" s="7"/>
    </row>
    <row r="35" spans="1:6" x14ac:dyDescent="0.25">
      <c r="A35" s="1">
        <v>1</v>
      </c>
      <c r="B35" s="5" t="s">
        <v>3</v>
      </c>
      <c r="C35" s="6">
        <f>E9*12+E13*12</f>
        <v>489040.45</v>
      </c>
      <c r="D35" s="27" t="s">
        <v>4</v>
      </c>
      <c r="E35" s="8"/>
      <c r="F35" s="7"/>
    </row>
    <row r="36" spans="1:6" x14ac:dyDescent="0.25">
      <c r="A36" s="1">
        <v>2</v>
      </c>
      <c r="B36" s="3" t="s">
        <v>5</v>
      </c>
      <c r="C36" s="9">
        <f>E10*E17+E14*E19</f>
        <v>2494250</v>
      </c>
      <c r="D36" s="28" t="s">
        <v>26</v>
      </c>
      <c r="E36" s="8"/>
      <c r="F36" s="7"/>
    </row>
    <row r="37" spans="1:6" x14ac:dyDescent="0.25">
      <c r="A37" s="1">
        <v>3</v>
      </c>
      <c r="B37" s="3" t="s">
        <v>6</v>
      </c>
      <c r="C37" s="9">
        <f>E11*E18</f>
        <v>7844250</v>
      </c>
      <c r="D37" s="28" t="s">
        <v>26</v>
      </c>
      <c r="E37" s="8"/>
      <c r="F37" s="7"/>
    </row>
    <row r="38" spans="1:6" x14ac:dyDescent="0.25">
      <c r="A38" s="1">
        <v>4</v>
      </c>
      <c r="B38" s="12" t="s">
        <v>8</v>
      </c>
      <c r="C38" s="14">
        <f>SUM(C35:C37)</f>
        <v>10827540.449999999</v>
      </c>
      <c r="D38" s="29" t="s">
        <v>4</v>
      </c>
      <c r="E38" s="8"/>
      <c r="F38" s="7"/>
    </row>
    <row r="39" spans="1:6" x14ac:dyDescent="0.25">
      <c r="A39" s="1">
        <v>6</v>
      </c>
      <c r="B39" s="12" t="s">
        <v>9</v>
      </c>
      <c r="C39" s="13">
        <f>IF(E6="Þéttbýli",50%,IF(E6="Dreifbýli",30%,""))</f>
        <v>0.5</v>
      </c>
      <c r="D39" s="29"/>
      <c r="E39" s="8"/>
      <c r="F39" s="49"/>
    </row>
    <row r="40" spans="1:6" x14ac:dyDescent="0.25">
      <c r="A40" s="1"/>
      <c r="B40" s="3"/>
      <c r="C40" s="22"/>
      <c r="D40" s="28"/>
      <c r="E40" s="8"/>
      <c r="F40" s="49"/>
    </row>
    <row r="41" spans="1:6" x14ac:dyDescent="0.25">
      <c r="A41" s="1">
        <v>7</v>
      </c>
      <c r="B41" s="3" t="s">
        <v>19</v>
      </c>
      <c r="C41" s="9">
        <f>C38*C39</f>
        <v>5413770.2249999996</v>
      </c>
      <c r="D41" s="28" t="s">
        <v>4</v>
      </c>
      <c r="E41" s="8"/>
      <c r="F41" s="7"/>
    </row>
    <row r="42" spans="1:6" x14ac:dyDescent="0.25">
      <c r="A42" s="1">
        <v>8</v>
      </c>
      <c r="B42" s="3" t="s">
        <v>29</v>
      </c>
      <c r="C42" s="9">
        <f>-E23*E29</f>
        <v>-2800000.0000000005</v>
      </c>
      <c r="D42" s="28" t="s">
        <v>4</v>
      </c>
      <c r="E42" s="8"/>
      <c r="F42" s="7"/>
    </row>
    <row r="43" spans="1:6" ht="15.75" thickBot="1" x14ac:dyDescent="0.3">
      <c r="A43" s="1"/>
      <c r="B43" s="25" t="s">
        <v>30</v>
      </c>
      <c r="C43" s="26">
        <f>SUM(C41:C42)</f>
        <v>2613770.2249999992</v>
      </c>
      <c r="D43" s="30" t="s">
        <v>4</v>
      </c>
      <c r="E43" s="8"/>
      <c r="F43" s="7"/>
    </row>
    <row r="44" spans="1:6" x14ac:dyDescent="0.25">
      <c r="A44" s="1"/>
      <c r="B44" s="24"/>
      <c r="C44" s="9"/>
      <c r="D44" s="7"/>
      <c r="E44" s="8"/>
      <c r="F44" s="7"/>
    </row>
    <row r="45" spans="1:6" x14ac:dyDescent="0.25">
      <c r="A45" s="1">
        <v>9</v>
      </c>
      <c r="B45" s="10" t="s">
        <v>47</v>
      </c>
      <c r="C45" s="11">
        <f>PV(E31,E30,-C43)</f>
        <v>19301537.482624196</v>
      </c>
      <c r="D45" s="11" t="s">
        <v>26</v>
      </c>
      <c r="E45" s="8"/>
      <c r="F45" s="7"/>
    </row>
    <row r="46" spans="1:6" ht="15.75" thickBot="1" x14ac:dyDescent="0.3">
      <c r="A46" s="1">
        <v>10</v>
      </c>
      <c r="B46" s="3" t="s">
        <v>35</v>
      </c>
      <c r="C46" s="9">
        <f>-E23+E26</f>
        <v>-28300000</v>
      </c>
      <c r="D46" s="3"/>
      <c r="E46" s="8"/>
      <c r="F46" s="7"/>
    </row>
    <row r="47" spans="1:6" ht="15.75" thickBot="1" x14ac:dyDescent="0.3">
      <c r="A47" s="1">
        <v>11</v>
      </c>
      <c r="B47" s="31" t="s">
        <v>50</v>
      </c>
      <c r="C47" s="32">
        <f>SUM(C45:C46)</f>
        <v>-8998462.5173758045</v>
      </c>
      <c r="D47" s="33" t="str">
        <f>IF(C47&gt;=0,"Afkoma jákvæð - ekki viðbótarframlag","Afkoma neikvæð - viðbótarframlag")</f>
        <v>Afkoma neikvæð - viðbótarframlag</v>
      </c>
      <c r="E47" s="8"/>
      <c r="F47" s="7"/>
    </row>
    <row r="48" spans="1:6" ht="15.75" thickBot="1" x14ac:dyDescent="0.3">
      <c r="A48" s="1"/>
      <c r="B48" s="3"/>
      <c r="C48" s="9"/>
      <c r="D48" s="3"/>
      <c r="E48" s="8"/>
      <c r="F48" s="7"/>
    </row>
    <row r="49" spans="1:10" ht="15.75" thickBot="1" x14ac:dyDescent="0.3">
      <c r="A49" s="1">
        <v>12</v>
      </c>
      <c r="B49" s="31" t="s">
        <v>33</v>
      </c>
      <c r="C49" s="32">
        <f>IF(C47&gt;=0,E24,E24-C47)</f>
        <v>16798462.517375804</v>
      </c>
      <c r="D49" s="33" t="str">
        <f>IF(C47&gt;=0,"Heimtaugagjald skv. verðskrá","Heimtaugagjald + viðbótarframlag")</f>
        <v>Heimtaugagjald + viðbótarframlag</v>
      </c>
      <c r="E49" s="8"/>
      <c r="F49" s="7"/>
    </row>
    <row r="50" spans="1:10" x14ac:dyDescent="0.25">
      <c r="A50" s="1"/>
      <c r="B50" s="3"/>
      <c r="C50" s="3"/>
      <c r="D50" s="3"/>
      <c r="E50" s="8"/>
      <c r="F50" s="7"/>
    </row>
    <row r="51" spans="1:10" x14ac:dyDescent="0.25">
      <c r="E51" s="8"/>
      <c r="F51" s="7"/>
    </row>
    <row r="52" spans="1:10" x14ac:dyDescent="0.25">
      <c r="E52" s="8"/>
      <c r="F52" s="7"/>
      <c r="J52" s="19"/>
    </row>
  </sheetData>
  <mergeCells count="1">
    <mergeCell ref="A4:B4"/>
  </mergeCells>
  <conditionalFormatting sqref="D47">
    <cfRule type="cellIs" dxfId="0" priority="1" operator="equal">
      <formula>"Afkoma neikvæð - viðbótarframlag"</formula>
    </cfRule>
  </conditionalFormatting>
  <dataValidations count="1">
    <dataValidation type="list" allowBlank="1" showInputMessage="1" showErrorMessage="1" sqref="E6" xr:uid="{06231255-0838-4DAE-A2BF-E9CC749B8006}">
      <formula1>"Dreifbýli,Þéttbýli"</formula1>
    </dataValidation>
  </dataValidations>
  <pageMargins left="0.7" right="0.7" top="0.75" bottom="0.75" header="0.3" footer="0.3"/>
  <pageSetup paperSize="9" scale="59"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e8dbad-04c0-401f-8672-6ce0f26ef2f4" xsi:nil="true"/>
    <lcf76f155ced4ddcb4097134ff3c332f xmlns="7c166121-6358-4015-b14a-00d18f25a1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877FC9013A78499AE487FCFD7E93FC" ma:contentTypeVersion="20" ma:contentTypeDescription="Create a new document." ma:contentTypeScope="" ma:versionID="7dbd8584473a775a04be114e0143f512">
  <xsd:schema xmlns:xsd="http://www.w3.org/2001/XMLSchema" xmlns:xs="http://www.w3.org/2001/XMLSchema" xmlns:p="http://schemas.microsoft.com/office/2006/metadata/properties" xmlns:ns2="8be8dbad-04c0-401f-8672-6ce0f26ef2f4" xmlns:ns3="7c166121-6358-4015-b14a-00d18f25a1b7" targetNamespace="http://schemas.microsoft.com/office/2006/metadata/properties" ma:root="true" ma:fieldsID="ac80094d19c51d088c8a8a050bf0866e" ns2:_="" ns3:_="">
    <xsd:import namespace="8be8dbad-04c0-401f-8672-6ce0f26ef2f4"/>
    <xsd:import namespace="7c166121-6358-4015-b14a-00d18f25a1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8dbad-04c0-401f-8672-6ce0f26e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87bb41cd-4346-428d-8e85-20f3d032cea8}" ma:internalName="TaxCatchAll" ma:showField="CatchAllData" ma:web="8be8dbad-04c0-401f-8672-6ce0f26e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166121-6358-4015-b14a-00d18f25a1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b4dc53a-5158-4362-9e74-76ddd6873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FF0836-F90C-4D86-AB74-F071BA2BF858}">
  <ds:schemaRefs>
    <ds:schemaRef ds:uri="http://schemas.microsoft.com/office/2006/metadata/properties"/>
    <ds:schemaRef ds:uri="http://schemas.microsoft.com/office/infopath/2007/PartnerControls"/>
    <ds:schemaRef ds:uri="8be8dbad-04c0-401f-8672-6ce0f26ef2f4"/>
    <ds:schemaRef ds:uri="7c166121-6358-4015-b14a-00d18f25a1b7"/>
  </ds:schemaRefs>
</ds:datastoreItem>
</file>

<file path=customXml/itemProps2.xml><?xml version="1.0" encoding="utf-8"?>
<ds:datastoreItem xmlns:ds="http://schemas.openxmlformats.org/officeDocument/2006/customXml" ds:itemID="{1DA24DAF-274B-4B08-A439-BCF8B3837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27979-CE83-414D-89A7-F6427067FC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e8dbad-04c0-401f-8672-6ce0f26ef2f4"/>
    <ds:schemaRef ds:uri="7c166121-6358-4015-b14a-00d18f25a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Mat á fjárfestingu viðbótarfr.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Jónas Dagur Jónasson</dc:creator>
  <cp:keywords/>
  <dc:description/>
  <cp:lastModifiedBy>Katrín Helga Hallgrímsdóttir</cp:lastModifiedBy>
  <cp:revision/>
  <cp:lastPrinted>2025-02-06T10:00:19Z</cp:lastPrinted>
  <dcterms:created xsi:type="dcterms:W3CDTF">2024-08-27T15:27:54Z</dcterms:created>
  <dcterms:modified xsi:type="dcterms:W3CDTF">2025-02-06T10:00:21Z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0x010100A2877FC9013A78499AE487FCFD7E93FC</vt:lpwstr>
  </property>
  <property fmtid="{D5CDD505-2E9C-101B-9397-08002B2CF9AE}" pid="3" name="MediaServiceImageTags">
    <vt:lpwstr/>
  </property>
</Properties>
</file>