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threadedComments/threadedComment1.xml" ContentType="application/vnd.ms-excel.threadedcomments+xml"/>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defaultThemeVersion="166925"/>
  <mc:AlternateContent xmlns:mc="http://schemas.openxmlformats.org/markup-compatibility/2006">
    <mc:Choice Requires="x15">
      <x15ac:absPath xmlns:x15ac="http://schemas.microsoft.com/office/spreadsheetml/2010/11/ac" url="https://rbcom-my.sharepoint.com/personal/lejohn_dillon_reckitt_com/Documents/Documents/"/>
    </mc:Choice>
  </mc:AlternateContent>
  <xr:revisionPtr revIDLastSave="0" documentId="8_{5BFB8907-D8A8-4965-A5FA-CA4E2348328B}" xr6:coauthVersionLast="47" xr6:coauthVersionMax="47" xr10:uidLastSave="{00000000-0000-0000-0000-000000000000}"/>
  <bookViews>
    <workbookView xWindow="-110" yWindow="-110" windowWidth="19420" windowHeight="10300" tabRatio="716" xr2:uid="{9383E82B-7396-4039-A6AB-D8192D89F80A}"/>
  </bookViews>
  <sheets>
    <sheet name="Environment metrics" sheetId="20" r:id="rId1"/>
    <sheet name="Social metrics" sheetId="14" r:id="rId2"/>
    <sheet name="Workforce metrics" sheetId="12" r:id="rId3"/>
    <sheet name="Gender pay gap metrics" sheetId="11" state="hidden" r:id="rId4"/>
    <sheet name="SASB Index" sheetId="21" r:id="rId5"/>
    <sheet name="Palm oil suppliers" sheetId="17" r:id="rId6"/>
    <sheet name="Soy suppliers" sheetId="18" r:id="rId7"/>
    <sheet name="Paper suppliers" sheetId="1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7" i="20" l="1"/>
  <c r="J224" i="20"/>
  <c r="G42" i="20" l="1"/>
  <c r="D74" i="20"/>
  <c r="D72" i="20"/>
  <c r="D71" i="20"/>
  <c r="D70" i="20"/>
  <c r="D69" i="20"/>
  <c r="D68" i="20"/>
  <c r="D66" i="20"/>
  <c r="G74" i="20"/>
  <c r="G72" i="20"/>
  <c r="G71" i="20"/>
  <c r="G70" i="20"/>
  <c r="G68" i="20"/>
  <c r="G66" i="20"/>
  <c r="H74" i="20"/>
  <c r="H69" i="20"/>
  <c r="H68" i="20"/>
  <c r="H66" i="20"/>
  <c r="I74" i="20"/>
  <c r="I72" i="20"/>
  <c r="I71" i="20"/>
  <c r="I70" i="20"/>
  <c r="K70" i="20"/>
  <c r="I69" i="20"/>
  <c r="I68" i="20"/>
  <c r="I66" i="20"/>
  <c r="J74" i="20"/>
  <c r="J72" i="20"/>
  <c r="J69" i="20"/>
  <c r="J68" i="20"/>
  <c r="J66" i="20"/>
  <c r="K74" i="20"/>
  <c r="K72" i="20"/>
  <c r="K71" i="20"/>
  <c r="K69" i="20"/>
  <c r="K68" i="20"/>
  <c r="G26"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tc={34EB0B7D-4F62-4C40-921E-52462DD8396F}</author>
  </authors>
  <commentList>
    <comment ref="B50" authorId="0" shapeId="0" xr:uid="{34EB0B7D-4F62-4C40-921E-52462DD8396F}">
      <text>
        <t>[Threaded comment]
Your version of Excel allows you to read this threaded comment; however, any edits to it will get removed if the file is opened in a newer version of Excel. Learn more: https://go.microsoft.com/fwlink/?linkid=870924
Comment:
    Please change year to 2024 for this and below metric</t>
      </text>
    </comment>
  </commentList>
</comments>
</file>

<file path=xl/sharedStrings.xml><?xml version="1.0" encoding="utf-8"?>
<sst xmlns="http://schemas.openxmlformats.org/spreadsheetml/2006/main" count="1392" uniqueCount="961">
  <si>
    <t>Net revenue from ‘more sustainable’ products</t>
  </si>
  <si>
    <t>Ambition</t>
  </si>
  <si>
    <t>50% net revenue from more sustainable products by 2030</t>
  </si>
  <si>
    <t>% net revenue from more sustainable products</t>
  </si>
  <si>
    <t>34.9%†</t>
  </si>
  <si>
    <t>Total net revenue from more sustainable products (£ million)​</t>
  </si>
  <si>
    <t>£5,086†</t>
  </si>
  <si>
    <t>Climate change</t>
  </si>
  <si>
    <t>Baseline
restated</t>
  </si>
  <si>
    <t>2021
restated</t>
  </si>
  <si>
    <t>2022
restated</t>
  </si>
  <si>
    <t>2023
restated</t>
  </si>
  <si>
    <t>Net zero across our value chain by 2040</t>
  </si>
  <si>
    <t>65% absolute reduction in operational (Scope 1 &amp; 2) GHG emissions by 2030 vs 2015</t>
  </si>
  <si>
    <t>% reduction in Scope 1 &amp; 2 GHG emissions vs 2015</t>
  </si>
  <si>
    <t>-69%†</t>
  </si>
  <si>
    <r>
      <t>Scope 1 GHG emission (tonnes CO</t>
    </r>
    <r>
      <rPr>
        <vertAlign val="subscript"/>
        <sz val="8"/>
        <rFont val="Energy"/>
        <family val="2"/>
      </rPr>
      <t>2</t>
    </r>
    <r>
      <rPr>
        <sz val="8"/>
        <rFont val="Energy"/>
        <family val="2"/>
      </rPr>
      <t>e)</t>
    </r>
  </si>
  <si>
    <t>107,029†</t>
  </si>
  <si>
    <r>
      <t>Scope 2 GHG emissions (market-based) (tonnes CO</t>
    </r>
    <r>
      <rPr>
        <vertAlign val="subscript"/>
        <sz val="8"/>
        <rFont val="Energy"/>
        <family val="2"/>
      </rPr>
      <t>2</t>
    </r>
    <r>
      <rPr>
        <sz val="8"/>
        <rFont val="Energy"/>
        <family val="2"/>
      </rPr>
      <t>e)</t>
    </r>
  </si>
  <si>
    <t>6,714†</t>
  </si>
  <si>
    <r>
      <t>Scope 2 GHG emissions (location-based)  (tonnes CO</t>
    </r>
    <r>
      <rPr>
        <vertAlign val="subscript"/>
        <sz val="8"/>
        <rFont val="Energy"/>
        <family val="2"/>
      </rPr>
      <t>2</t>
    </r>
    <r>
      <rPr>
        <sz val="8"/>
        <rFont val="Energy"/>
        <family val="2"/>
      </rPr>
      <t>e)</t>
    </r>
  </si>
  <si>
    <t>232,882†</t>
  </si>
  <si>
    <r>
      <t>Total Scope 1 &amp; 2 GHG emissions (market-based) (tonnes CO</t>
    </r>
    <r>
      <rPr>
        <vertAlign val="subscript"/>
        <sz val="8"/>
        <rFont val="Energy"/>
        <family val="2"/>
      </rPr>
      <t>2</t>
    </r>
    <r>
      <rPr>
        <sz val="8"/>
        <rFont val="Energy"/>
        <family val="2"/>
      </rPr>
      <t>e)</t>
    </r>
  </si>
  <si>
    <r>
      <t>Total Scope 1 &amp; 2 GHG emissions (location-based) (tonnes CO</t>
    </r>
    <r>
      <rPr>
        <vertAlign val="subscript"/>
        <sz val="8"/>
        <rFont val="Energy"/>
        <family val="2"/>
      </rPr>
      <t>2</t>
    </r>
    <r>
      <rPr>
        <sz val="8"/>
        <rFont val="Energy"/>
        <family val="2"/>
      </rPr>
      <t>e)</t>
    </r>
  </si>
  <si>
    <r>
      <t>Emissions intensity (market-based) per unit of production (tCO</t>
    </r>
    <r>
      <rPr>
        <vertAlign val="subscript"/>
        <sz val="8"/>
        <rFont val="Energy"/>
        <family val="2"/>
      </rPr>
      <t>2</t>
    </r>
    <r>
      <rPr>
        <sz val="8"/>
        <rFont val="Energy"/>
        <family val="2"/>
      </rPr>
      <t>e per tonne production)</t>
    </r>
  </si>
  <si>
    <t>100% renewable electricity by 2030</t>
  </si>
  <si>
    <t>% renewable electricity purchased and consumed across Reckitt</t>
  </si>
  <si>
    <t>96%†</t>
  </si>
  <si>
    <t>Total renewable electricity purchased and consumed across Reckitt (GJ)</t>
  </si>
  <si>
    <t>25% reduction in energy use (per tonne of production) by 2025 vs 2015</t>
  </si>
  <si>
    <t>% reduction in energy use (per tonne of production) (manufacturing and warehouses only) vs 2015</t>
  </si>
  <si>
    <t>-6%†</t>
  </si>
  <si>
    <t xml:space="preserve">Total energy use (GJ) (manufacturing and warehouses only) </t>
  </si>
  <si>
    <t>4,277,589†</t>
  </si>
  <si>
    <t>Energy use per unit of production (GJ per tonne of product)</t>
  </si>
  <si>
    <t>1.44†</t>
  </si>
  <si>
    <t>Proportion of energy consumption arising from UK operations</t>
  </si>
  <si>
    <t>N/a</t>
  </si>
  <si>
    <t>50% reduction in absolute product carbon footprint by 2030 vs 2015</t>
  </si>
  <si>
    <t>% reduction in absolute product carbon footprint vs 2015</t>
  </si>
  <si>
    <t>-13%†</t>
  </si>
  <si>
    <r>
      <t>Total product carbon footprint (direct consumer use only) (tonnes CO</t>
    </r>
    <r>
      <rPr>
        <vertAlign val="subscript"/>
        <sz val="8"/>
        <rFont val="Energy"/>
        <family val="2"/>
      </rPr>
      <t>2</t>
    </r>
    <r>
      <rPr>
        <sz val="8"/>
        <rFont val="Energy"/>
        <family val="2"/>
      </rPr>
      <t>e)</t>
    </r>
  </si>
  <si>
    <t>-</t>
  </si>
  <si>
    <t>7,585,641†</t>
  </si>
  <si>
    <r>
      <t>Total carbon footprint (including indirect consumer use) (tonnes CO</t>
    </r>
    <r>
      <rPr>
        <vertAlign val="subscript"/>
        <sz val="8"/>
        <rFont val="Energy"/>
        <family val="2"/>
      </rPr>
      <t>2</t>
    </r>
    <r>
      <rPr>
        <sz val="8"/>
        <rFont val="Energy"/>
        <family val="2"/>
      </rPr>
      <t>e)</t>
    </r>
  </si>
  <si>
    <r>
      <t>Value chain GHG emissions: Raw materials (tonnes CO</t>
    </r>
    <r>
      <rPr>
        <vertAlign val="subscript"/>
        <sz val="8"/>
        <rFont val="Energy"/>
        <family val="2"/>
      </rPr>
      <t>2</t>
    </r>
    <r>
      <rPr>
        <sz val="8"/>
        <rFont val="Energy"/>
        <family val="2"/>
      </rPr>
      <t>e)</t>
    </r>
  </si>
  <si>
    <r>
      <t>Value chain  GHG emissions: Packaging (tonnes CO</t>
    </r>
    <r>
      <rPr>
        <vertAlign val="subscript"/>
        <sz val="8"/>
        <rFont val="Energy"/>
        <family val="2"/>
      </rPr>
      <t>2</t>
    </r>
    <r>
      <rPr>
        <sz val="8"/>
        <rFont val="Energy"/>
        <family val="2"/>
      </rPr>
      <t>e)</t>
    </r>
  </si>
  <si>
    <r>
      <t>Value chain  GHG emissions: Manufacturing (tonnes CO</t>
    </r>
    <r>
      <rPr>
        <vertAlign val="subscript"/>
        <sz val="8"/>
        <rFont val="Energy"/>
        <family val="2"/>
      </rPr>
      <t>2</t>
    </r>
    <r>
      <rPr>
        <sz val="8"/>
        <rFont val="Energy"/>
        <family val="2"/>
      </rPr>
      <t>e)</t>
    </r>
  </si>
  <si>
    <r>
      <t>Value chain GHG emissions: Logistics &amp; Retail (tonnes CO</t>
    </r>
    <r>
      <rPr>
        <vertAlign val="subscript"/>
        <sz val="8"/>
        <rFont val="Energy"/>
        <family val="2"/>
      </rPr>
      <t>2</t>
    </r>
    <r>
      <rPr>
        <sz val="8"/>
        <rFont val="Energy"/>
        <family val="2"/>
      </rPr>
      <t>e)</t>
    </r>
  </si>
  <si>
    <r>
      <t>Value chain GHG emissions: Direct Consumer use (tonnes CO</t>
    </r>
    <r>
      <rPr>
        <vertAlign val="subscript"/>
        <sz val="8"/>
        <rFont val="Energy"/>
        <family val="2"/>
      </rPr>
      <t>2</t>
    </r>
    <r>
      <rPr>
        <sz val="8"/>
        <rFont val="Energy"/>
        <family val="2"/>
      </rPr>
      <t>e)</t>
    </r>
  </si>
  <si>
    <r>
      <t>Value chain GHG emissions: End of life (tonnes CO</t>
    </r>
    <r>
      <rPr>
        <vertAlign val="subscript"/>
        <sz val="8"/>
        <rFont val="Energy"/>
        <family val="2"/>
      </rPr>
      <t>2</t>
    </r>
    <r>
      <rPr>
        <sz val="8"/>
        <rFont val="Energy"/>
        <family val="2"/>
      </rPr>
      <t>e)</t>
    </r>
  </si>
  <si>
    <r>
      <t>Scope 3.1: GHG emissions from purchased goods and services (tonnes CO</t>
    </r>
    <r>
      <rPr>
        <vertAlign val="subscript"/>
        <sz val="8"/>
        <rFont val="Energy"/>
        <family val="2"/>
      </rPr>
      <t>2</t>
    </r>
    <r>
      <rPr>
        <sz val="8"/>
        <rFont val="Energy"/>
        <family val="2"/>
      </rPr>
      <t>e)</t>
    </r>
  </si>
  <si>
    <r>
      <t>Scope 3.4: GHG emissions from upstream transportation &amp; distribution (tonnes CO</t>
    </r>
    <r>
      <rPr>
        <vertAlign val="subscript"/>
        <sz val="8"/>
        <rFont val="Energy"/>
        <family val="2"/>
      </rPr>
      <t>2</t>
    </r>
    <r>
      <rPr>
        <sz val="8"/>
        <rFont val="Energy"/>
        <family val="2"/>
      </rPr>
      <t>e)</t>
    </r>
  </si>
  <si>
    <r>
      <t>Scope 3.5: GHG emissions from waste generated in operations (tonnes CO</t>
    </r>
    <r>
      <rPr>
        <vertAlign val="subscript"/>
        <sz val="8"/>
        <rFont val="Energy"/>
        <family val="2"/>
      </rPr>
      <t>2</t>
    </r>
    <r>
      <rPr>
        <sz val="8"/>
        <rFont val="Energy"/>
        <family val="2"/>
      </rPr>
      <t>e)</t>
    </r>
  </si>
  <si>
    <r>
      <t>Scope 3.6: GHG emissions from business travel (tonnes CO</t>
    </r>
    <r>
      <rPr>
        <vertAlign val="subscript"/>
        <sz val="8"/>
        <rFont val="Energy"/>
        <family val="2"/>
      </rPr>
      <t>2</t>
    </r>
    <r>
      <rPr>
        <sz val="8"/>
        <rFont val="Energy"/>
        <family val="2"/>
      </rPr>
      <t>e)</t>
    </r>
  </si>
  <si>
    <r>
      <t>Scope 3.9: GHG emissions from downstream transportation &amp; distribution (tonnes CO</t>
    </r>
    <r>
      <rPr>
        <vertAlign val="subscript"/>
        <sz val="8"/>
        <rFont val="Energy"/>
        <family val="2"/>
      </rPr>
      <t>2</t>
    </r>
    <r>
      <rPr>
        <sz val="8"/>
        <rFont val="Energy"/>
        <family val="2"/>
      </rPr>
      <t>e)</t>
    </r>
  </si>
  <si>
    <r>
      <t>Scope 3.11: GHG emissions from use of sold products (direct only) (tonnes CO</t>
    </r>
    <r>
      <rPr>
        <vertAlign val="subscript"/>
        <sz val="8"/>
        <rFont val="Energy"/>
        <family val="2"/>
      </rPr>
      <t>2</t>
    </r>
    <r>
      <rPr>
        <sz val="8"/>
        <rFont val="Energy"/>
        <family val="2"/>
      </rPr>
      <t>e)</t>
    </r>
  </si>
  <si>
    <r>
      <t>Scope 3.12: GHG emissions from end-of-life treatment of sold products (tonnes CO</t>
    </r>
    <r>
      <rPr>
        <vertAlign val="subscript"/>
        <sz val="8"/>
        <rFont val="Energy"/>
        <family val="2"/>
      </rPr>
      <t>2</t>
    </r>
    <r>
      <rPr>
        <sz val="8"/>
        <rFont val="Energy"/>
        <family val="2"/>
      </rPr>
      <t>e)</t>
    </r>
  </si>
  <si>
    <r>
      <t>Scope 3.13: GHG emissions from downstream leased assets (tonnes CO</t>
    </r>
    <r>
      <rPr>
        <vertAlign val="subscript"/>
        <sz val="8"/>
        <rFont val="Energy"/>
        <family val="2"/>
      </rPr>
      <t>2</t>
    </r>
    <r>
      <rPr>
        <sz val="8"/>
        <rFont val="Energy"/>
        <family val="2"/>
      </rPr>
      <t>e)</t>
    </r>
  </si>
  <si>
    <r>
      <t>Total Scope 3 emissions (direct consumer use only) (tonnes CO</t>
    </r>
    <r>
      <rPr>
        <vertAlign val="subscript"/>
        <sz val="8"/>
        <rFont val="Energy"/>
        <family val="2"/>
      </rPr>
      <t>2</t>
    </r>
    <r>
      <rPr>
        <sz val="8"/>
        <rFont val="Energy"/>
        <family val="2"/>
      </rPr>
      <t>e)</t>
    </r>
  </si>
  <si>
    <t>Water</t>
  </si>
  <si>
    <t>30% reduction in water use (per tonne of production) by 2025 vs 2015</t>
  </si>
  <si>
    <t>% reduction in water use (per tonne of production) vs 2015</t>
  </si>
  <si>
    <r>
      <t>Total water use (withdrawals) in our operations (m</t>
    </r>
    <r>
      <rPr>
        <vertAlign val="superscript"/>
        <sz val="8"/>
        <rFont val="Energy"/>
        <family val="2"/>
      </rPr>
      <t>3</t>
    </r>
    <r>
      <rPr>
        <sz val="8"/>
        <rFont val="Energy"/>
        <family val="2"/>
      </rPr>
      <t>)</t>
    </r>
  </si>
  <si>
    <t>7,643,106†</t>
  </si>
  <si>
    <r>
      <t>Water use per unit of production (m</t>
    </r>
    <r>
      <rPr>
        <vertAlign val="superscript"/>
        <sz val="8"/>
        <rFont val="Energy"/>
        <family val="2"/>
      </rPr>
      <t>3</t>
    </r>
    <r>
      <rPr>
        <sz val="8"/>
        <rFont val="Energy"/>
        <family val="2"/>
      </rPr>
      <t xml:space="preserve"> per tonne production)</t>
    </r>
  </si>
  <si>
    <r>
      <t>Total water use by source: public supply (municipal) (m</t>
    </r>
    <r>
      <rPr>
        <vertAlign val="superscript"/>
        <sz val="8"/>
        <rFont val="Energy"/>
        <family val="2"/>
      </rPr>
      <t>3</t>
    </r>
    <r>
      <rPr>
        <sz val="8"/>
        <rFont val="Energy"/>
        <family val="2"/>
      </rPr>
      <t>)</t>
    </r>
  </si>
  <si>
    <t>Total water use by source: private wells (groundwater) (m³)</t>
  </si>
  <si>
    <t>Total water use by source: surface water (m³)</t>
  </si>
  <si>
    <t>Total water use by source: other (m³)</t>
  </si>
  <si>
    <t>Total water use by source: rainwater harvesting (m³)</t>
  </si>
  <si>
    <t>Total wastewater discharge (m³)</t>
  </si>
  <si>
    <t>4,904,367†</t>
  </si>
  <si>
    <t>Water discharge per unit of production (m³ per tonne production)</t>
  </si>
  <si>
    <t>Wastewater discharged to municipal or third party treatment (treated before discharge) (m³)</t>
  </si>
  <si>
    <t>Wastewater discharged to municipal or third party treatment (untreated before discharge) (m³)</t>
  </si>
  <si>
    <t>Wastewater discharged directly to surface water (treated before discharge) (m³)</t>
  </si>
  <si>
    <t>Wastewater discharged directly to surface water (untreated before discharge) (m³)</t>
  </si>
  <si>
    <t>Wastewater discharged: Other treated/untreated (m³)</t>
  </si>
  <si>
    <t>Direct chemical oxygen demand (tonnes)</t>
  </si>
  <si>
    <t>1,593†</t>
  </si>
  <si>
    <t>Water positive in water stressed sites by 2030</t>
  </si>
  <si>
    <t>Total no. of water stressed sites</t>
  </si>
  <si>
    <t>50% reduction in absolute product water footprint by 2040 vs 2015</t>
  </si>
  <si>
    <t>% reduction in absolute product water footprint vs 2015</t>
  </si>
  <si>
    <t>+15%</t>
  </si>
  <si>
    <t>+10%</t>
  </si>
  <si>
    <t>15%†</t>
  </si>
  <si>
    <r>
      <t>Total water footprint (direct consumer use) (m</t>
    </r>
    <r>
      <rPr>
        <vertAlign val="superscript"/>
        <sz val="8"/>
        <rFont val="Energy"/>
        <family val="2"/>
      </rPr>
      <t>3</t>
    </r>
    <r>
      <rPr>
        <sz val="8"/>
        <rFont val="Energy"/>
        <family val="2"/>
      </rPr>
      <t>)</t>
    </r>
  </si>
  <si>
    <t>1,581,978†</t>
  </si>
  <si>
    <r>
      <t>Total Water Footprint (indirect consumer use) (m</t>
    </r>
    <r>
      <rPr>
        <vertAlign val="superscript"/>
        <sz val="8"/>
        <rFont val="Energy"/>
        <family val="2"/>
      </rPr>
      <t>3</t>
    </r>
    <r>
      <rPr>
        <sz val="8"/>
        <rFont val="Energy"/>
        <family val="2"/>
      </rPr>
      <t>)</t>
    </r>
  </si>
  <si>
    <r>
      <t>Product water use: Raw materials (m</t>
    </r>
    <r>
      <rPr>
        <vertAlign val="superscript"/>
        <sz val="8"/>
        <rFont val="Energy"/>
        <family val="2"/>
      </rPr>
      <t>3</t>
    </r>
    <r>
      <rPr>
        <sz val="8"/>
        <rFont val="Energy"/>
        <family val="2"/>
      </rPr>
      <t>)</t>
    </r>
  </si>
  <si>
    <r>
      <t>Product water use: Packaging (m</t>
    </r>
    <r>
      <rPr>
        <vertAlign val="superscript"/>
        <sz val="8"/>
        <rFont val="Energy"/>
        <family val="2"/>
      </rPr>
      <t>3</t>
    </r>
    <r>
      <rPr>
        <sz val="8"/>
        <rFont val="Energy"/>
        <family val="2"/>
      </rPr>
      <t>)</t>
    </r>
  </si>
  <si>
    <r>
      <t>Product water use: Manufacturing (m</t>
    </r>
    <r>
      <rPr>
        <vertAlign val="superscript"/>
        <sz val="8"/>
        <rFont val="Energy"/>
        <family val="2"/>
      </rPr>
      <t>3</t>
    </r>
    <r>
      <rPr>
        <sz val="8"/>
        <rFont val="Energy"/>
        <family val="2"/>
      </rPr>
      <t>)</t>
    </r>
  </si>
  <si>
    <r>
      <t>Product water use: Logistics &amp; retail (m</t>
    </r>
    <r>
      <rPr>
        <vertAlign val="superscript"/>
        <sz val="8"/>
        <rFont val="Energy"/>
        <family val="2"/>
      </rPr>
      <t>3</t>
    </r>
    <r>
      <rPr>
        <sz val="8"/>
        <rFont val="Energy"/>
        <family val="2"/>
      </rPr>
      <t>)</t>
    </r>
  </si>
  <si>
    <r>
      <t>Product water use: Direct Consumer use (m</t>
    </r>
    <r>
      <rPr>
        <vertAlign val="superscript"/>
        <sz val="8"/>
        <rFont val="Energy"/>
        <family val="2"/>
      </rPr>
      <t>3</t>
    </r>
    <r>
      <rPr>
        <sz val="8"/>
        <rFont val="Energy"/>
        <family val="2"/>
      </rPr>
      <t>)</t>
    </r>
  </si>
  <si>
    <r>
      <t>Product water use: Indirect Consumer use (m</t>
    </r>
    <r>
      <rPr>
        <vertAlign val="superscript"/>
        <sz val="8"/>
        <rFont val="Energy"/>
        <family val="2"/>
      </rPr>
      <t>3</t>
    </r>
    <r>
      <rPr>
        <sz val="8"/>
        <rFont val="Energy"/>
        <family val="2"/>
      </rPr>
      <t>)</t>
    </r>
  </si>
  <si>
    <r>
      <t>Product water use: End of life (m</t>
    </r>
    <r>
      <rPr>
        <vertAlign val="superscript"/>
        <sz val="8"/>
        <rFont val="Energy"/>
        <family val="2"/>
      </rPr>
      <t>3</t>
    </r>
    <r>
      <rPr>
        <sz val="8"/>
        <rFont val="Energy"/>
        <family val="2"/>
      </rPr>
      <t>)</t>
    </r>
  </si>
  <si>
    <t>Waste</t>
  </si>
  <si>
    <t>100% factories send zero waste to landfill</t>
  </si>
  <si>
    <t>Zero waste to landfill (% at factories)</t>
  </si>
  <si>
    <t>100%†</t>
  </si>
  <si>
    <t>25% reduction in waste from manufacturing (per tonne of production) by 2025 vs 2015</t>
  </si>
  <si>
    <t>% reduction in waste from manufacturing (per tonne of production) vs 2015</t>
  </si>
  <si>
    <t>-24%†</t>
  </si>
  <si>
    <t>Total waste from manufacturing and warehouse facilities (metric tonnes)</t>
  </si>
  <si>
    <t>Total non-hazardous waste (tonnes)</t>
  </si>
  <si>
    <t>58,302†</t>
  </si>
  <si>
    <t>Total hazardous waste (tonnes)</t>
  </si>
  <si>
    <t>15,002†</t>
  </si>
  <si>
    <t>Waste per tonne of production</t>
  </si>
  <si>
    <t>Hazardous waste per tonne of production (kg/tonne)</t>
  </si>
  <si>
    <t>Total waste sent to landfill (metric tonnes)</t>
  </si>
  <si>
    <t>Total waste reused/recycled (metric tonnes)</t>
  </si>
  <si>
    <t>Percentage of waste reused/recycled (metric tonnes)</t>
  </si>
  <si>
    <t>Plastics and packaging</t>
  </si>
  <si>
    <t>25% recycled content in our plastic packaging by 2025</t>
  </si>
  <si>
    <t>% recycled content in plastic packaging</t>
  </si>
  <si>
    <t>100% of packaging recyclable or reusable by 2025</t>
  </si>
  <si>
    <t>% of packaging recyclable or reusable</t>
  </si>
  <si>
    <t>50% reduction in amount of virgin plastic packaging by 2030 vs 2020</t>
  </si>
  <si>
    <t>% reduction in amount of virgin plastic packaging vs 2020</t>
  </si>
  <si>
    <t>-1.2%</t>
  </si>
  <si>
    <t>-7.3%</t>
  </si>
  <si>
    <t>-15.1</t>
  </si>
  <si>
    <t>Total weight of plastic packaging (metric tonnes)</t>
  </si>
  <si>
    <t>Total weight of metal (tinplate and aluminium) packaging (metric tonnes)</t>
  </si>
  <si>
    <t>Percentage recycled content in metal packaging</t>
  </si>
  <si>
    <t>Total weight of glass packaging (metric tonnes)</t>
  </si>
  <si>
    <t>Percentage recycled content in glass packaging</t>
  </si>
  <si>
    <t>Total weight of paper&amp;board packaging (metric tonnes)</t>
  </si>
  <si>
    <t>Percentage recycled</t>
  </si>
  <si>
    <t>Percentage mix</t>
  </si>
  <si>
    <t>Percentage certified virgin</t>
  </si>
  <si>
    <t xml:space="preserve">Chemical footprint reduction </t>
  </si>
  <si>
    <t>65% reduction in chemical footprint by 2030 versus 2020</t>
  </si>
  <si>
    <t>% reduction in chemical footprint vs 2020</t>
  </si>
  <si>
    <r>
      <t>24%</t>
    </r>
    <r>
      <rPr>
        <vertAlign val="superscript"/>
        <sz val="8"/>
        <rFont val="Energy"/>
        <family val="2"/>
      </rPr>
      <t>†</t>
    </r>
  </si>
  <si>
    <t>Natural raw materials</t>
  </si>
  <si>
    <t>Palm oil</t>
  </si>
  <si>
    <t>Palm oil volumes (sourced directly)</t>
  </si>
  <si>
    <t>Total volume (sourced directly) (MT)</t>
  </si>
  <si>
    <t>Soap noodles (MT)</t>
  </si>
  <si>
    <t>Fats blends (MT)</t>
  </si>
  <si>
    <t>Palm derived surfactants (MT)</t>
  </si>
  <si>
    <t xml:space="preserve">Target </t>
  </si>
  <si>
    <t>Deliver commitment to NDPE by 2025 for fats blends, and by 2030 for derivatives</t>
  </si>
  <si>
    <t>Deforestation Conversion Free scores (DCF)</t>
  </si>
  <si>
    <t>No Deforestation Verified through satellite monitoring (soap noodles / fats blends / surfactants)</t>
  </si>
  <si>
    <t>No Deforestation Verified through satellite monitoring (soap noodles / fats blends )</t>
  </si>
  <si>
    <t>Fats blends</t>
  </si>
  <si>
    <t>Soap noodles</t>
  </si>
  <si>
    <t>Palm derived surfactants</t>
  </si>
  <si>
    <t>Traceability scores (% traceable by volume)</t>
  </si>
  <si>
    <t xml:space="preserve">Soap noodles </t>
  </si>
  <si>
    <t xml:space="preserve">To mill </t>
  </si>
  <si>
    <t>To plantation</t>
  </si>
  <si>
    <t xml:space="preserve">Fats blends </t>
  </si>
  <si>
    <t xml:space="preserve">Palm derived surfactants </t>
  </si>
  <si>
    <t>80% palm oil in support of RSPO programme by 2023: achieved (fats blends and soap noodles volumes)</t>
  </si>
  <si>
    <t xml:space="preserve">100% palm oil in support of RSPO programme by 2026: on track </t>
  </si>
  <si>
    <t xml:space="preserve">Fats blends, segregated </t>
  </si>
  <si>
    <t>Fats blends, mass balance</t>
  </si>
  <si>
    <t>Fats blends, book and claim credits</t>
  </si>
  <si>
    <t>Soap noodles, book and claim credits</t>
  </si>
  <si>
    <t>Palm derived surfactants, book and claim credits</t>
  </si>
  <si>
    <t>Paper and board*</t>
  </si>
  <si>
    <t>Total volume of all paper and board packaging (metric tonnes)</t>
  </si>
  <si>
    <t>Target</t>
  </si>
  <si>
    <t>100% of paper and board to either be from recycled sources or to be FSC, PEFC or SFI certified by 2025, for both direct suppliers and co-packers</t>
  </si>
  <si>
    <t>% from recycled or certified sources</t>
  </si>
  <si>
    <t>Soy*</t>
  </si>
  <si>
    <t>Direct soy volumes sourced</t>
  </si>
  <si>
    <t>total volume (MT)</t>
  </si>
  <si>
    <t>% Unknown origins</t>
  </si>
  <si>
    <t>Deforestation Conversion Free (DCF)</t>
  </si>
  <si>
    <t>% sourced from US (no DCF verification is currently available)</t>
  </si>
  <si>
    <t>% sourced from Europe/China (no DCF verification is currently available)</t>
  </si>
  <si>
    <t>% from other at risk origins</t>
  </si>
  <si>
    <t>28%*</t>
  </si>
  <si>
    <t>% sourced from at risk origins that are monitored and/or certified</t>
  </si>
  <si>
    <t xml:space="preserve">% of suppliers who have been informed of the Forest Positive Approach </t>
  </si>
  <si>
    <t>Latex</t>
  </si>
  <si>
    <t>100% latex volume for Durex is FRA accredited by end of 2023</t>
  </si>
  <si>
    <t>Natural raw materials (DATA SPECIFIC TO CONSUMER GOODS FORUM)</t>
  </si>
  <si>
    <t>Derivative volume (soap noodle and palm derived sufactants) as a % of total volume sourced</t>
  </si>
  <si>
    <t xml:space="preserve">Soap noodle and fats blends volumes as a % of total volume sourced </t>
  </si>
  <si>
    <t>% traceable volume by country - fats blends and soap noodles</t>
  </si>
  <si>
    <t>Indonesia</t>
  </si>
  <si>
    <t>Malaysia</t>
  </si>
  <si>
    <t>Other</t>
  </si>
  <si>
    <t>% traceable volume by country - palm derived surfactants</t>
  </si>
  <si>
    <t>to be updated in H2</t>
  </si>
  <si>
    <t>Number of mills</t>
  </si>
  <si>
    <t>Fats blends and soap noodles</t>
  </si>
  <si>
    <t>Number of mills Reckitt sources from in funded landscape programmes (EF: Riau &amp; Sabah 2023 plus WWF: Central Kalimantan 2024)</t>
  </si>
  <si>
    <t>% in scope for NDV score (satellite monitoring)</t>
  </si>
  <si>
    <t xml:space="preserve">% of Suppliers that improve DCF score yoy and/or are on or above group average: Target 65% in 2023, 80% by 2025, 100% by 2030 (fats blends and soap noodles) </t>
  </si>
  <si>
    <t>Fats blends and soap noodles suppliers combined score</t>
  </si>
  <si>
    <t xml:space="preserve">% volume in scope for traceability analysis </t>
  </si>
  <si>
    <t>Supplier engagement</t>
  </si>
  <si>
    <t>% Suppliers Informed of Forest Positive approach (by volume)</t>
  </si>
  <si>
    <t>% Suppliers engaged to deliver Forest Positive approach (by volume)</t>
  </si>
  <si>
    <t>Direct suppliers:</t>
  </si>
  <si>
    <t>Indirect suppliers (by volume):</t>
  </si>
  <si>
    <t xml:space="preserve">Tier two suppliers </t>
  </si>
  <si>
    <t>Supplier NDPE management systems assessments (EPI/EPI Lite) (fats blends/soap noodle suppliers)</t>
  </si>
  <si>
    <t xml:space="preserve">% of direct suppliers by volume who have completed EPI/Lite assessments </t>
  </si>
  <si>
    <t>% of indirect suppliers (tier two suppliers) by volume who have completed EPI/Lite assessments</t>
  </si>
  <si>
    <t>Implementation Reporting Framework (IRF) supplier submissions</t>
  </si>
  <si>
    <t>Total fats blends and soap noodles suppliers who submitted an IRF report (%)</t>
  </si>
  <si>
    <t>Total volume supplied by fats blends and soap noodle suppliers who submitted an IRF report (%)</t>
  </si>
  <si>
    <t>Volume covered by suppliers who made IRF submission. Of this volume:</t>
  </si>
  <si>
    <t xml:space="preserve"> - </t>
  </si>
  <si>
    <t xml:space="preserve">     Percentage of palm oil volume In the 'delivering' NDPE category</t>
  </si>
  <si>
    <t xml:space="preserve">     Percentage of palm oil volume In the 'taking action' NDPE category</t>
  </si>
  <si>
    <t xml:space="preserve">     Percentage of palm oil volume In the 'not delivering' NDPE category</t>
  </si>
  <si>
    <t>Grievance Management</t>
  </si>
  <si>
    <t xml:space="preserve">% of grievances progressed since previous year </t>
  </si>
  <si>
    <t>Total % palm by volume linked to deforestation (soap noodles &amp; fats blends)</t>
  </si>
  <si>
    <t>% Fats blends by volume linked to deforestation</t>
  </si>
  <si>
    <t xml:space="preserve">% Soap noodles by volume linked to deforestation </t>
  </si>
  <si>
    <t xml:space="preserve">On the ground monitoring and response systems: Earthworm Sabah landscape programme % reduction in hectares of deforestation from 2020 baseline </t>
  </si>
  <si>
    <t xml:space="preserve">Deforestation Conversion Free (DCF) </t>
  </si>
  <si>
    <t>% DCF volume;</t>
  </si>
  <si>
    <t xml:space="preserve">     Recycled</t>
  </si>
  <si>
    <t xml:space="preserve">     FSC</t>
  </si>
  <si>
    <t>% volume working towards DCF;</t>
  </si>
  <si>
    <t xml:space="preserve">     PEFC</t>
  </si>
  <si>
    <t xml:space="preserve">     SFI</t>
  </si>
  <si>
    <t xml:space="preserve">     Mixed certifcation</t>
  </si>
  <si>
    <t xml:space="preserve">     Uncertified</t>
  </si>
  <si>
    <t>100% of paper and board to either be from recycled sources or to be FSC, PEFC or SFI certified by 2025 (direct suppliers and co-packers)</t>
  </si>
  <si>
    <t xml:space="preserve">% Recycled </t>
  </si>
  <si>
    <t xml:space="preserve">% Certified mixed sources (recycled and virign material) </t>
  </si>
  <si>
    <t>% Certified virgin sources;</t>
  </si>
  <si>
    <t xml:space="preserve">                With full chain of custody;</t>
  </si>
  <si>
    <t xml:space="preserve">                          FSC</t>
  </si>
  <si>
    <t>99.5%</t>
  </si>
  <si>
    <t xml:space="preserve">                          PEFC</t>
  </si>
  <si>
    <t xml:space="preserve">                          SFI</t>
  </si>
  <si>
    <t xml:space="preserve">                With partial chain of custody;</t>
  </si>
  <si>
    <t xml:space="preserve">                   FSC / PEFC</t>
  </si>
  <si>
    <t xml:space="preserve">% Uncertified virgin </t>
  </si>
  <si>
    <t>% volume by origin type:</t>
  </si>
  <si>
    <t>% volume traceable to country of origin</t>
  </si>
  <si>
    <t>99.7%</t>
  </si>
  <si>
    <t xml:space="preserve">Paper and board from low priority origins </t>
  </si>
  <si>
    <t>Paper and board from high priority origins</t>
  </si>
  <si>
    <t>% Suppliers informed/engaged in Forest Positive approach:</t>
  </si>
  <si>
    <t>% Suppliers Informed of Forest Positive approach</t>
  </si>
  <si>
    <t>% Suppliers engaged of Forest Positive approach</t>
  </si>
  <si>
    <t>NOTES</t>
  </si>
  <si>
    <t>Rounding may not add up to 100%</t>
  </si>
  <si>
    <t>* 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</si>
  <si>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Human rights</t>
  </si>
  <si>
    <t>Number of supplier site audits</t>
  </si>
  <si>
    <t>% pass rate of those audited</t>
  </si>
  <si>
    <t>% of audited suppliers with approved corrective action plans</t>
  </si>
  <si>
    <t>% of in scope suppliers completing Self-Assessment Questionnaire (SAQ)</t>
  </si>
  <si>
    <t>Number of human rights impact assessments completed</t>
  </si>
  <si>
    <t>% employees completing human rights training</t>
  </si>
  <si>
    <t>Product recalls</t>
  </si>
  <si>
    <t>Number of consumer product recalls</t>
  </si>
  <si>
    <t>Consumer complaints</t>
  </si>
  <si>
    <t>Complaints per Million (CPM)</t>
  </si>
  <si>
    <t>Social impact</t>
  </si>
  <si>
    <t>Engage two billion people with purpose-led partnerships, programmes and campaigns to promote awareness for a cleaner, healthier world (cumulative since 2020)</t>
  </si>
  <si>
    <t>1.9 billion</t>
  </si>
  <si>
    <t>2.3 billion</t>
  </si>
  <si>
    <t>Number of people engaged with purpose led partnerships, programmes and campaigns to promote awareness for a cleaner, healthier world annually</t>
  </si>
  <si>
    <t>457 million</t>
  </si>
  <si>
    <t>439 million</t>
  </si>
  <si>
    <t>584 million</t>
  </si>
  <si>
    <t>423 million</t>
  </si>
  <si>
    <t>424 million</t>
  </si>
  <si>
    <t>Social Impact Investment of £20 million per year</t>
  </si>
  <si>
    <t>£53 million</t>
  </si>
  <si>
    <t>£38 million</t>
  </si>
  <si>
    <t>£32 million</t>
  </si>
  <si>
    <t>£31 million</t>
  </si>
  <si>
    <t>£34 million</t>
  </si>
  <si>
    <t>Social Impact Investment (cumulative since 2020)</t>
  </si>
  <si>
    <t>£97m</t>
  </si>
  <si>
    <t>Social Impact Investment that averages the equivalent of 1% adjusted operating profit over 3 years by 2025</t>
  </si>
  <si>
    <r>
      <t>See the</t>
    </r>
    <r>
      <rPr>
        <b/>
        <sz val="8"/>
        <rFont val="Energy"/>
        <family val="2"/>
      </rPr>
      <t xml:space="preserve"> 'Workforce metrics' </t>
    </r>
    <r>
      <rPr>
        <sz val="8"/>
        <rFont val="Energy"/>
        <family val="2"/>
      </rPr>
      <t>and</t>
    </r>
    <r>
      <rPr>
        <b/>
        <sz val="8"/>
        <rFont val="Energy"/>
        <family val="2"/>
      </rPr>
      <t xml:space="preserve"> 'gender pay gap'</t>
    </r>
    <r>
      <rPr>
        <sz val="8"/>
        <rFont val="Energy"/>
        <family val="2"/>
      </rPr>
      <t xml:space="preserve"> tabs for additional social metrics </t>
    </r>
  </si>
  <si>
    <t>Reckitt workforce metrics</t>
  </si>
  <si>
    <t>as at 31 December 2024</t>
  </si>
  <si>
    <t>Business Area*</t>
  </si>
  <si>
    <t>Gender*</t>
  </si>
  <si>
    <t>Age*</t>
  </si>
  <si>
    <t>Contract type</t>
  </si>
  <si>
    <t>Hires and Employee Turnover¹</t>
  </si>
  <si>
    <t>Total</t>
  </si>
  <si>
    <t>Corporate</t>
  </si>
  <si>
    <t>eRB &amp; 
Greater China</t>
  </si>
  <si>
    <t>Health</t>
  </si>
  <si>
    <t>Hygiene</t>
  </si>
  <si>
    <t>Nutrition</t>
  </si>
  <si>
    <t>Women</t>
  </si>
  <si>
    <t>Men</t>
  </si>
  <si>
    <t>Not recorded</t>
  </si>
  <si>
    <t>&lt;30 yrs</t>
  </si>
  <si>
    <t>30–50 yrs</t>
  </si>
  <si>
    <t>&gt;50 yrs</t>
  </si>
  <si>
    <t>Not disclosed</t>
  </si>
  <si>
    <t>Permanent</t>
  </si>
  <si>
    <t>Temporary</t>
  </si>
  <si>
    <t>Third-party contractors</t>
  </si>
  <si>
    <t>RB employees (total number)</t>
  </si>
  <si>
    <t>New hires (total number)</t>
  </si>
  <si>
    <t>New hires (rate) %</t>
  </si>
  <si>
    <t>Total employee turnover (total number)</t>
  </si>
  <si>
    <t>Total employee turnover (rate) %</t>
  </si>
  <si>
    <t>Voluntary leavers</t>
  </si>
  <si>
    <t>Percentage of voluntary leavers %</t>
  </si>
  <si>
    <t>NA</t>
  </si>
  <si>
    <t>Involuntary leavers</t>
  </si>
  <si>
    <t>Percentage of involuntary leavers %</t>
  </si>
  <si>
    <r>
      <rPr>
        <b/>
        <sz val="8"/>
        <color rgb="FF000000"/>
        <rFont val="Energy"/>
        <family val="2"/>
      </rPr>
      <t>EMPLOYEE RATIOS</t>
    </r>
    <r>
      <rPr>
        <b/>
        <vertAlign val="superscript"/>
        <sz val="8"/>
        <color rgb="FF000000"/>
        <rFont val="Energy"/>
        <family val="2"/>
      </rPr>
      <t>2</t>
    </r>
  </si>
  <si>
    <t>Board</t>
  </si>
  <si>
    <t>Executive Committee</t>
  </si>
  <si>
    <t>% of employees represented by an independent trade union or covered by a collective bargaining agreement</t>
  </si>
  <si>
    <t>Group leadership team</t>
  </si>
  <si>
    <t>Senior management team</t>
  </si>
  <si>
    <t>Global employees</t>
  </si>
  <si>
    <t>1. Employee turnover excludes Primavera divested employees</t>
  </si>
  <si>
    <t>2. Numbers do not equal 100% due to rounding</t>
  </si>
  <si>
    <t>*excluding contingent workers</t>
  </si>
  <si>
    <t>Inclusion metrics</t>
  </si>
  <si>
    <t>GENDER</t>
  </si>
  <si>
    <r>
      <t>Percentage of women in all management roles</t>
    </r>
    <r>
      <rPr>
        <vertAlign val="superscript"/>
        <sz val="8"/>
        <color theme="1"/>
        <rFont val="Energy"/>
        <family val="2"/>
      </rPr>
      <t>1</t>
    </r>
  </si>
  <si>
    <t xml:space="preserve">Percentage of women on Group Board </t>
  </si>
  <si>
    <r>
      <t>64%</t>
    </r>
    <r>
      <rPr>
        <vertAlign val="superscript"/>
        <sz val="8"/>
        <color theme="1"/>
        <rFont val="Energy"/>
        <family val="2"/>
      </rPr>
      <t>†</t>
    </r>
  </si>
  <si>
    <t xml:space="preserve">Percentage of women across global employees </t>
  </si>
  <si>
    <r>
      <t>45%</t>
    </r>
    <r>
      <rPr>
        <vertAlign val="superscript"/>
        <sz val="8"/>
        <color theme="1"/>
        <rFont val="Energy"/>
        <family val="2"/>
      </rPr>
      <t>†</t>
    </r>
  </si>
  <si>
    <t>Percentage of women on Executive Committee (GEC)</t>
  </si>
  <si>
    <r>
      <t>40%</t>
    </r>
    <r>
      <rPr>
        <vertAlign val="superscript"/>
        <sz val="8"/>
        <color theme="1"/>
        <rFont val="Energy"/>
        <family val="2"/>
      </rPr>
      <t>†</t>
    </r>
  </si>
  <si>
    <t>Percentage of women on Executive Committee (GEC) &amp; direct reports</t>
  </si>
  <si>
    <r>
      <t>36%</t>
    </r>
    <r>
      <rPr>
        <vertAlign val="superscript"/>
        <sz val="8"/>
        <color theme="1"/>
        <rFont val="Energy"/>
        <family val="2"/>
      </rPr>
      <t>†</t>
    </r>
  </si>
  <si>
    <t xml:space="preserve">Percentage of women on Group Leadership Team </t>
  </si>
  <si>
    <r>
      <t>27%</t>
    </r>
    <r>
      <rPr>
        <vertAlign val="superscript"/>
        <sz val="8"/>
        <color theme="1"/>
        <rFont val="Energy"/>
        <family val="2"/>
      </rPr>
      <t>†</t>
    </r>
  </si>
  <si>
    <t xml:space="preserve">Percentage of women in senior management team </t>
  </si>
  <si>
    <r>
      <t>34%</t>
    </r>
    <r>
      <rPr>
        <vertAlign val="superscript"/>
        <sz val="8"/>
        <color theme="1"/>
        <rFont val="Energy"/>
        <family val="2"/>
      </rPr>
      <t>†</t>
    </r>
  </si>
  <si>
    <t xml:space="preserve">Percentage of women in junior management positions </t>
  </si>
  <si>
    <t xml:space="preserve">Percentage of women in revenue generating positions </t>
  </si>
  <si>
    <t xml:space="preserve">Percentage of women in STEM-related positions </t>
  </si>
  <si>
    <r>
      <t>NATIONALITIES</t>
    </r>
    <r>
      <rPr>
        <b/>
        <vertAlign val="superscript"/>
        <sz val="8"/>
        <color rgb="FF000000"/>
        <rFont val="Energy"/>
        <family val="2"/>
      </rPr>
      <t>3</t>
    </r>
  </si>
  <si>
    <t xml:space="preserve">Number of nationalities on Group Board </t>
  </si>
  <si>
    <t xml:space="preserve">Number of nationalities across global employees </t>
  </si>
  <si>
    <t xml:space="preserve">Number of nationalities on Executive Committee </t>
  </si>
  <si>
    <t xml:space="preserve">Number of nationalities on Group Leadership Team </t>
  </si>
  <si>
    <t xml:space="preserve">Number of nationalities in senior management team </t>
  </si>
  <si>
    <t xml:space="preserve">1. Manager Levels included: Executive Committee Member, Group Leadership Team, Senior Management Team, Middle Manager, Manager </t>
  </si>
  <si>
    <t>2. All employee figures exclude employees from IFCN China following its sale to Primavera Capital Group and Scholl to Yellow Wood Partners.</t>
  </si>
  <si>
    <t>3. % nationalities share of total workforce (Within each nationality, % in management positions, including junior, middle and senior management) US: 12% (16%), India: 11% (8%), UK: 10% (13%)</t>
  </si>
  <si>
    <t>Ethinicity metrics</t>
  </si>
  <si>
    <t xml:space="preserve">White British 
or other White </t>
  </si>
  <si>
    <t>Mixed/ Multiple Ethnic Groups</t>
  </si>
  <si>
    <t>Asian/ Asian British</t>
  </si>
  <si>
    <t>Black/ African/
Carribean/Black British</t>
  </si>
  <si>
    <t>Other ethnic group</t>
  </si>
  <si>
    <t>Not specified/prefer not to say</t>
  </si>
  <si>
    <t>Ethnicity of Board (% at 31 December 2024)</t>
  </si>
  <si>
    <t>91%†</t>
  </si>
  <si>
    <t>9%†</t>
  </si>
  <si>
    <t>Ethnicity of Executive Committee (% at 31 December 2024)</t>
  </si>
  <si>
    <t>50%†</t>
  </si>
  <si>
    <t>10%†</t>
  </si>
  <si>
    <t>30%†</t>
  </si>
  <si>
    <t>Health &amp; Safety metrics</t>
  </si>
  <si>
    <t>Lost Work Day Accident Rate (LWDAR) per 100,000 hours</t>
  </si>
  <si>
    <t>0.1†</t>
  </si>
  <si>
    <t>Total Recordable Frequency Rate (TRFR) per 100,000 hours</t>
  </si>
  <si>
    <t>0.19†</t>
  </si>
  <si>
    <t>Total recordable accidents</t>
  </si>
  <si>
    <t>Lost work days</t>
  </si>
  <si>
    <t>Severe accidents¹</t>
  </si>
  <si>
    <t>Employee fatalities</t>
  </si>
  <si>
    <t>0†</t>
  </si>
  <si>
    <t>Contractor fatalities</t>
  </si>
  <si>
    <t>Safety hours trained per employee hours worked²</t>
  </si>
  <si>
    <t>1. A severe accident is a permanent disability, including loss of sensory motor dexterity: e.g. loss of a fingertip</t>
  </si>
  <si>
    <t>2. This metric covers total hours worked at the facility during the month. Therefore, this Includes all permanent, temporary/contract/agency workers and third party ad hoc contractors/engineers who visit the site for a short time to complete a specific work task, “permanent” on-site contractors who manage their own area and staff (e.g. restaurant staff) and visitors to the site. Where exact data cannot be determined a simple estimate for hours worked for contractors/engineers is satisfactory</t>
  </si>
  <si>
    <t>†Data assured by ERM CVS as part of their limited assurance scope. ERM CVS provides independent limited assurance over selected sustainability disclosures. The assurance report, along with the principles and methodologies we use in our reporting, can be found online at reckitt.com/reporting-hub</t>
  </si>
  <si>
    <t>Reckitt gender pay performance 2023</t>
  </si>
  <si>
    <t>​</t>
  </si>
  <si>
    <r>
      <t>Employees</t>
    </r>
    <r>
      <rPr>
        <sz val="8.5"/>
        <color rgb="FF000000"/>
        <rFont val="Energy"/>
        <family val="2"/>
      </rPr>
      <t>​</t>
    </r>
  </si>
  <si>
    <r>
      <t>Hourly pay gap</t>
    </r>
    <r>
      <rPr>
        <sz val="8.5"/>
        <color rgb="FF000000"/>
        <rFont val="Energy"/>
        <family val="2"/>
      </rPr>
      <t>​</t>
    </r>
  </si>
  <si>
    <r>
      <t>Bonus gap</t>
    </r>
    <r>
      <rPr>
        <sz val="8.5"/>
        <color rgb="FF000000"/>
        <rFont val="Energy"/>
        <family val="2"/>
      </rPr>
      <t>​</t>
    </r>
  </si>
  <si>
    <r>
      <t>Local workforce manufacturing</t>
    </r>
    <r>
      <rPr>
        <sz val="8.5"/>
        <color rgb="FF000000"/>
        <rFont val="Energy"/>
        <family val="2"/>
      </rPr>
      <t>​</t>
    </r>
  </si>
  <si>
    <t>Total​</t>
  </si>
  <si>
    <t>Mean​</t>
  </si>
  <si>
    <t>Median​</t>
  </si>
  <si>
    <t>Men eligible 
​for bonus​</t>
  </si>
  <si>
    <t>Women eligible ​
for bonus ​</t>
  </si>
  <si>
    <t>% men working​ in manufacturing​</t>
  </si>
  <si>
    <t>% women working​ in manufacturing​</t>
  </si>
  <si>
    <r>
      <t>Brazil</t>
    </r>
    <r>
      <rPr>
        <b/>
        <sz val="8"/>
        <color rgb="FFFFFFFF"/>
        <rFont val="Energy"/>
        <family val="2"/>
      </rPr>
      <t>​</t>
    </r>
  </si>
  <si>
    <r>
      <t>1,641</t>
    </r>
    <r>
      <rPr>
        <sz val="9"/>
        <color rgb="FF000000"/>
        <rFont val="Energy"/>
        <family val="2"/>
      </rPr>
      <t>​</t>
    </r>
  </si>
  <si>
    <r>
      <t>-1.5%</t>
    </r>
    <r>
      <rPr>
        <sz val="10.5"/>
        <color rgb="FF000000"/>
        <rFont val="Energy"/>
        <family val="2"/>
      </rPr>
      <t>​</t>
    </r>
  </si>
  <si>
    <r>
      <t>-18.0%</t>
    </r>
    <r>
      <rPr>
        <sz val="10.5"/>
        <color rgb="FF000000"/>
        <rFont val="Energy"/>
        <family val="2"/>
      </rPr>
      <t>​</t>
    </r>
  </si>
  <si>
    <r>
      <t>17.2%</t>
    </r>
    <r>
      <rPr>
        <sz val="9"/>
        <color rgb="FF000000"/>
        <rFont val="Energy"/>
        <family val="2"/>
      </rPr>
      <t>​</t>
    </r>
  </si>
  <si>
    <r>
      <t>3.8%</t>
    </r>
    <r>
      <rPr>
        <sz val="9"/>
        <color rgb="FF000000"/>
        <rFont val="Energy"/>
        <family val="2"/>
      </rPr>
      <t>​</t>
    </r>
  </si>
  <si>
    <t>30.7%​</t>
  </si>
  <si>
    <r>
      <t>34.6%</t>
    </r>
    <r>
      <rPr>
        <sz val="9"/>
        <color rgb="FF000000"/>
        <rFont val="Energy"/>
        <family val="2"/>
      </rPr>
      <t>​</t>
    </r>
  </si>
  <si>
    <r>
      <t>72%</t>
    </r>
    <r>
      <rPr>
        <sz val="9"/>
        <color rgb="FF000000"/>
        <rFont val="Energy"/>
        <family val="2"/>
      </rPr>
      <t>​</t>
    </r>
  </si>
  <si>
    <t>28%​</t>
  </si>
  <si>
    <r>
      <t>China</t>
    </r>
    <r>
      <rPr>
        <b/>
        <sz val="8"/>
        <color rgb="FFFFFFFF"/>
        <rFont val="Energy"/>
        <family val="2"/>
      </rPr>
      <t>​</t>
    </r>
  </si>
  <si>
    <r>
      <t>2,169</t>
    </r>
    <r>
      <rPr>
        <sz val="9"/>
        <color rgb="FF000000"/>
        <rFont val="Energy"/>
        <family val="2"/>
      </rPr>
      <t>​</t>
    </r>
  </si>
  <si>
    <r>
      <t>33.6%</t>
    </r>
    <r>
      <rPr>
        <sz val="10.5"/>
        <color rgb="FF000000"/>
        <rFont val="Energy"/>
        <family val="2"/>
      </rPr>
      <t>​</t>
    </r>
  </si>
  <si>
    <r>
      <t>21.6%</t>
    </r>
    <r>
      <rPr>
        <sz val="10.5"/>
        <color rgb="FF000000"/>
        <rFont val="Energy"/>
        <family val="2"/>
      </rPr>
      <t>​</t>
    </r>
  </si>
  <si>
    <r>
      <t>28.9%</t>
    </r>
    <r>
      <rPr>
        <sz val="9"/>
        <color rgb="FF000000"/>
        <rFont val="Energy"/>
        <family val="2"/>
      </rPr>
      <t>​</t>
    </r>
  </si>
  <si>
    <t>0.0%​</t>
  </si>
  <si>
    <r>
      <t>74.7%</t>
    </r>
    <r>
      <rPr>
        <sz val="9"/>
        <color rgb="FF000000"/>
        <rFont val="Energy"/>
        <family val="2"/>
      </rPr>
      <t>​</t>
    </r>
  </si>
  <si>
    <t>51.1%​</t>
  </si>
  <si>
    <t>25%​</t>
  </si>
  <si>
    <r>
      <t>75%</t>
    </r>
    <r>
      <rPr>
        <sz val="9"/>
        <color rgb="FF000000"/>
        <rFont val="Energy"/>
        <family val="2"/>
      </rPr>
      <t>​</t>
    </r>
  </si>
  <si>
    <r>
      <t>Hungary</t>
    </r>
    <r>
      <rPr>
        <b/>
        <sz val="8"/>
        <color rgb="FFFFFFFF"/>
        <rFont val="Energy"/>
        <family val="2"/>
      </rPr>
      <t>​</t>
    </r>
  </si>
  <si>
    <r>
      <t>787</t>
    </r>
    <r>
      <rPr>
        <sz val="9"/>
        <color rgb="FF000000"/>
        <rFont val="Energy"/>
        <family val="2"/>
      </rPr>
      <t>​</t>
    </r>
  </si>
  <si>
    <r>
      <t>25.8%</t>
    </r>
    <r>
      <rPr>
        <sz val="10.5"/>
        <color rgb="FF000000"/>
        <rFont val="Energy"/>
        <family val="2"/>
      </rPr>
      <t>​</t>
    </r>
  </si>
  <si>
    <r>
      <t>26.3%</t>
    </r>
    <r>
      <rPr>
        <sz val="10.5"/>
        <color rgb="FF000000"/>
        <rFont val="Energy"/>
        <family val="2"/>
      </rPr>
      <t>​</t>
    </r>
  </si>
  <si>
    <r>
      <t>39.5%</t>
    </r>
    <r>
      <rPr>
        <sz val="9"/>
        <color rgb="FF000000"/>
        <rFont val="Energy"/>
        <family val="2"/>
      </rPr>
      <t>​</t>
    </r>
  </si>
  <si>
    <r>
      <t>32.5%</t>
    </r>
    <r>
      <rPr>
        <sz val="9"/>
        <color rgb="FF000000"/>
        <rFont val="Energy"/>
        <family val="2"/>
      </rPr>
      <t>​</t>
    </r>
  </si>
  <si>
    <r>
      <t>28.1%</t>
    </r>
    <r>
      <rPr>
        <sz val="9"/>
        <color rgb="FF000000"/>
        <rFont val="Energy"/>
        <family val="2"/>
      </rPr>
      <t>​</t>
    </r>
  </si>
  <si>
    <t>25.5%​</t>
  </si>
  <si>
    <t>29%​</t>
  </si>
  <si>
    <r>
      <t>71%</t>
    </r>
    <r>
      <rPr>
        <sz val="9"/>
        <color rgb="FF000000"/>
        <rFont val="Energy"/>
        <family val="2"/>
      </rPr>
      <t>​</t>
    </r>
  </si>
  <si>
    <r>
      <t>India</t>
    </r>
    <r>
      <rPr>
        <b/>
        <sz val="8"/>
        <color rgb="FFFFFFFF"/>
        <rFont val="Energy"/>
        <family val="2"/>
      </rPr>
      <t>​</t>
    </r>
  </si>
  <si>
    <r>
      <t>3,280</t>
    </r>
    <r>
      <rPr>
        <sz val="9"/>
        <color rgb="FF000000"/>
        <rFont val="Energy"/>
        <family val="2"/>
      </rPr>
      <t>​</t>
    </r>
  </si>
  <si>
    <r>
      <t>-65.8%</t>
    </r>
    <r>
      <rPr>
        <sz val="10.5"/>
        <color rgb="FF000000"/>
        <rFont val="Energy"/>
        <family val="2"/>
      </rPr>
      <t>​</t>
    </r>
  </si>
  <si>
    <r>
      <t>-156.3%</t>
    </r>
    <r>
      <rPr>
        <sz val="10.5"/>
        <color rgb="FF000000"/>
        <rFont val="Energy"/>
        <family val="2"/>
      </rPr>
      <t>​</t>
    </r>
  </si>
  <si>
    <r>
      <t>-27.3%</t>
    </r>
    <r>
      <rPr>
        <sz val="9"/>
        <color rgb="FF000000"/>
        <rFont val="Energy"/>
        <family val="2"/>
      </rPr>
      <t>​</t>
    </r>
  </si>
  <si>
    <r>
      <t>-344.4%</t>
    </r>
    <r>
      <rPr>
        <sz val="9"/>
        <color rgb="FF000000"/>
        <rFont val="Energy"/>
        <family val="2"/>
      </rPr>
      <t>​</t>
    </r>
  </si>
  <si>
    <r>
      <t>99.7%</t>
    </r>
    <r>
      <rPr>
        <sz val="9"/>
        <color rgb="FF000000"/>
        <rFont val="Energy"/>
        <family val="2"/>
      </rPr>
      <t>​</t>
    </r>
  </si>
  <si>
    <t>97.5%​</t>
  </si>
  <si>
    <r>
      <t>100%</t>
    </r>
    <r>
      <rPr>
        <sz val="9"/>
        <color rgb="FF000000"/>
        <rFont val="Energy"/>
        <family val="2"/>
      </rPr>
      <t>​</t>
    </r>
  </si>
  <si>
    <t>0%​</t>
  </si>
  <si>
    <r>
      <t>Indonesia</t>
    </r>
    <r>
      <rPr>
        <b/>
        <sz val="8"/>
        <color rgb="FFFFFFFF"/>
        <rFont val="Energy"/>
        <family val="2"/>
      </rPr>
      <t>​</t>
    </r>
  </si>
  <si>
    <r>
      <t>1,210</t>
    </r>
    <r>
      <rPr>
        <sz val="9"/>
        <color rgb="FF000000"/>
        <rFont val="Energy"/>
        <family val="2"/>
      </rPr>
      <t>​</t>
    </r>
  </si>
  <si>
    <r>
      <t>7.3%</t>
    </r>
    <r>
      <rPr>
        <sz val="10.5"/>
        <color rgb="FF000000"/>
        <rFont val="Energy"/>
        <family val="2"/>
      </rPr>
      <t>​</t>
    </r>
  </si>
  <si>
    <r>
      <t>6.4%</t>
    </r>
    <r>
      <rPr>
        <sz val="10.5"/>
        <color rgb="FF000000"/>
        <rFont val="Energy"/>
        <family val="2"/>
      </rPr>
      <t>​</t>
    </r>
  </si>
  <si>
    <r>
      <t>44.0%</t>
    </r>
    <r>
      <rPr>
        <sz val="9"/>
        <color rgb="FF000000"/>
        <rFont val="Energy"/>
        <family val="2"/>
      </rPr>
      <t>​</t>
    </r>
  </si>
  <si>
    <r>
      <t>13.3%</t>
    </r>
    <r>
      <rPr>
        <sz val="9"/>
        <color rgb="FF000000"/>
        <rFont val="Energy"/>
        <family val="2"/>
      </rPr>
      <t>​</t>
    </r>
  </si>
  <si>
    <t>39.7%​</t>
  </si>
  <si>
    <r>
      <t>42.8%</t>
    </r>
    <r>
      <rPr>
        <sz val="9"/>
        <color rgb="FF000000"/>
        <rFont val="Energy"/>
        <family val="2"/>
      </rPr>
      <t>​</t>
    </r>
  </si>
  <si>
    <r>
      <t>59%</t>
    </r>
    <r>
      <rPr>
        <sz val="9"/>
        <color rgb="FF000000"/>
        <rFont val="Energy"/>
        <family val="2"/>
      </rPr>
      <t>​</t>
    </r>
  </si>
  <si>
    <t>41%​</t>
  </si>
  <si>
    <r>
      <t>Mexico</t>
    </r>
    <r>
      <rPr>
        <b/>
        <sz val="8"/>
        <color rgb="FFFFFFFF"/>
        <rFont val="Energy"/>
        <family val="2"/>
      </rPr>
      <t>​</t>
    </r>
  </si>
  <si>
    <r>
      <t>2,227</t>
    </r>
    <r>
      <rPr>
        <sz val="9"/>
        <color rgb="FF000000"/>
        <rFont val="Energy"/>
        <family val="2"/>
      </rPr>
      <t>​</t>
    </r>
  </si>
  <si>
    <r>
      <t>0.1%</t>
    </r>
    <r>
      <rPr>
        <sz val="10.5"/>
        <color rgb="FF000000"/>
        <rFont val="Energy"/>
        <family val="2"/>
      </rPr>
      <t>​</t>
    </r>
  </si>
  <si>
    <r>
      <t>-22.6%</t>
    </r>
    <r>
      <rPr>
        <sz val="10.5"/>
        <color rgb="FF000000"/>
        <rFont val="Energy"/>
        <family val="2"/>
      </rPr>
      <t>​</t>
    </r>
  </si>
  <si>
    <r>
      <t>31.5%</t>
    </r>
    <r>
      <rPr>
        <sz val="9"/>
        <color rgb="FF000000"/>
        <rFont val="Energy"/>
        <family val="2"/>
      </rPr>
      <t>​</t>
    </r>
  </si>
  <si>
    <r>
      <t>6.7%</t>
    </r>
    <r>
      <rPr>
        <sz val="9"/>
        <color rgb="FF000000"/>
        <rFont val="Energy"/>
        <family val="2"/>
      </rPr>
      <t>​</t>
    </r>
  </si>
  <si>
    <t>31.5%​</t>
  </si>
  <si>
    <r>
      <t>44.5%</t>
    </r>
    <r>
      <rPr>
        <sz val="9"/>
        <color rgb="FF000000"/>
        <rFont val="Energy"/>
        <family val="2"/>
      </rPr>
      <t>​</t>
    </r>
  </si>
  <si>
    <r>
      <t>68%</t>
    </r>
    <r>
      <rPr>
        <sz val="9"/>
        <color rgb="FF000000"/>
        <rFont val="Energy"/>
        <family val="2"/>
      </rPr>
      <t>​</t>
    </r>
  </si>
  <si>
    <t>32%​</t>
  </si>
  <si>
    <r>
      <t>Poland</t>
    </r>
    <r>
      <rPr>
        <b/>
        <sz val="8"/>
        <color rgb="FFFFFFFF"/>
        <rFont val="Energy"/>
        <family val="2"/>
      </rPr>
      <t>​</t>
    </r>
  </si>
  <si>
    <r>
      <t>2,528</t>
    </r>
    <r>
      <rPr>
        <sz val="9"/>
        <color rgb="FF000000"/>
        <rFont val="Energy"/>
        <family val="2"/>
      </rPr>
      <t>​</t>
    </r>
  </si>
  <si>
    <r>
      <t>-2.6%</t>
    </r>
    <r>
      <rPr>
        <sz val="10.5"/>
        <color rgb="FF000000"/>
        <rFont val="Energy"/>
        <family val="2"/>
      </rPr>
      <t>​</t>
    </r>
  </si>
  <si>
    <r>
      <t>-9.9%</t>
    </r>
    <r>
      <rPr>
        <sz val="10.5"/>
        <color rgb="FF000000"/>
        <rFont val="Energy"/>
        <family val="2"/>
      </rPr>
      <t>​</t>
    </r>
  </si>
  <si>
    <r>
      <t>-3.6%</t>
    </r>
    <r>
      <rPr>
        <sz val="9"/>
        <color rgb="FF000000"/>
        <rFont val="Energy"/>
        <family val="2"/>
      </rPr>
      <t>​</t>
    </r>
  </si>
  <si>
    <r>
      <t>-3.2%</t>
    </r>
    <r>
      <rPr>
        <sz val="9"/>
        <color rgb="FF000000"/>
        <rFont val="Energy"/>
        <family val="2"/>
      </rPr>
      <t>​</t>
    </r>
  </si>
  <si>
    <r>
      <t>95.4%</t>
    </r>
    <r>
      <rPr>
        <sz val="9"/>
        <color rgb="FF000000"/>
        <rFont val="Energy"/>
        <family val="2"/>
      </rPr>
      <t>​</t>
    </r>
  </si>
  <si>
    <t>89.3%​</t>
  </si>
  <si>
    <r>
      <t>74%</t>
    </r>
    <r>
      <rPr>
        <sz val="9"/>
        <color rgb="FF000000"/>
        <rFont val="Energy"/>
        <family val="2"/>
      </rPr>
      <t>​</t>
    </r>
  </si>
  <si>
    <t>26%​</t>
  </si>
  <si>
    <r>
      <t>Thailand</t>
    </r>
    <r>
      <rPr>
        <b/>
        <sz val="8"/>
        <color rgb="FFFFFFFF"/>
        <rFont val="Energy"/>
        <family val="2"/>
      </rPr>
      <t>​</t>
    </r>
  </si>
  <si>
    <r>
      <t>1,886</t>
    </r>
    <r>
      <rPr>
        <sz val="9"/>
        <color rgb="FF000000"/>
        <rFont val="Energy"/>
        <family val="2"/>
      </rPr>
      <t>​</t>
    </r>
  </si>
  <si>
    <r>
      <t>15.2%</t>
    </r>
    <r>
      <rPr>
        <sz val="10.5"/>
        <color rgb="FF000000"/>
        <rFont val="Energy"/>
        <family val="2"/>
      </rPr>
      <t>​</t>
    </r>
  </si>
  <si>
    <r>
      <t>8.9%</t>
    </r>
    <r>
      <rPr>
        <sz val="10.5"/>
        <color rgb="FF000000"/>
        <rFont val="Energy"/>
        <family val="2"/>
      </rPr>
      <t>​</t>
    </r>
  </si>
  <si>
    <r>
      <t>15.5%</t>
    </r>
    <r>
      <rPr>
        <sz val="9"/>
        <color rgb="FF000000"/>
        <rFont val="Energy"/>
        <family val="2"/>
      </rPr>
      <t>​</t>
    </r>
  </si>
  <si>
    <t>97.8%​</t>
  </si>
  <si>
    <r>
      <t>98.4%</t>
    </r>
    <r>
      <rPr>
        <sz val="9"/>
        <color rgb="FF000000"/>
        <rFont val="Energy"/>
        <family val="2"/>
      </rPr>
      <t>​</t>
    </r>
  </si>
  <si>
    <r>
      <t>United Kingdom</t>
    </r>
    <r>
      <rPr>
        <b/>
        <sz val="8"/>
        <color rgb="FFFFFFFF"/>
        <rFont val="Energy"/>
        <family val="2"/>
      </rPr>
      <t>​</t>
    </r>
  </si>
  <si>
    <r>
      <t>4,821</t>
    </r>
    <r>
      <rPr>
        <sz val="9"/>
        <color rgb="FF000000"/>
        <rFont val="Energy"/>
        <family val="2"/>
      </rPr>
      <t>​</t>
    </r>
  </si>
  <si>
    <r>
      <t>3.7%</t>
    </r>
    <r>
      <rPr>
        <sz val="10.5"/>
        <color rgb="FF000000"/>
        <rFont val="Energy"/>
        <family val="2"/>
      </rPr>
      <t>​</t>
    </r>
  </si>
  <si>
    <r>
      <t>-10.6%</t>
    </r>
    <r>
      <rPr>
        <sz val="10.5"/>
        <color rgb="FF000000"/>
        <rFont val="Energy"/>
        <family val="2"/>
      </rPr>
      <t>​</t>
    </r>
  </si>
  <si>
    <r>
      <t>26.4%</t>
    </r>
    <r>
      <rPr>
        <sz val="9"/>
        <color rgb="FF000000"/>
        <rFont val="Energy"/>
        <family val="2"/>
      </rPr>
      <t>​</t>
    </r>
  </si>
  <si>
    <r>
      <t>-75.1%</t>
    </r>
    <r>
      <rPr>
        <sz val="9"/>
        <color rgb="FF000000"/>
        <rFont val="Energy"/>
        <family val="2"/>
      </rPr>
      <t>​</t>
    </r>
  </si>
  <si>
    <r>
      <t>88.8%</t>
    </r>
    <r>
      <rPr>
        <sz val="9"/>
        <color rgb="FF000000"/>
        <rFont val="Energy"/>
        <family val="2"/>
      </rPr>
      <t>​</t>
    </r>
  </si>
  <si>
    <t>82.8%​</t>
  </si>
  <si>
    <r>
      <t>79%</t>
    </r>
    <r>
      <rPr>
        <sz val="9"/>
        <color rgb="FF000000"/>
        <rFont val="Energy"/>
        <family val="2"/>
      </rPr>
      <t>​</t>
    </r>
  </si>
  <si>
    <t>21%​</t>
  </si>
  <si>
    <r>
      <t>United States</t>
    </r>
    <r>
      <rPr>
        <b/>
        <sz val="8"/>
        <color rgb="FFFFFFFF"/>
        <rFont val="Energy"/>
        <family val="2"/>
      </rPr>
      <t>​</t>
    </r>
  </si>
  <si>
    <r>
      <t>4,848</t>
    </r>
    <r>
      <rPr>
        <sz val="9"/>
        <color rgb="FF000000"/>
        <rFont val="Energy"/>
        <family val="2"/>
      </rPr>
      <t>​</t>
    </r>
  </si>
  <si>
    <r>
      <t>-5.0%</t>
    </r>
    <r>
      <rPr>
        <sz val="10.5"/>
        <color rgb="FF000000"/>
        <rFont val="Energy"/>
        <family val="2"/>
      </rPr>
      <t>​</t>
    </r>
  </si>
  <si>
    <r>
      <t>-19.1%</t>
    </r>
    <r>
      <rPr>
        <sz val="10.5"/>
        <color rgb="FF000000"/>
        <rFont val="Energy"/>
        <family val="2"/>
      </rPr>
      <t>​</t>
    </r>
  </si>
  <si>
    <r>
      <t>30.7%</t>
    </r>
    <r>
      <rPr>
        <sz val="9"/>
        <color rgb="FF000000"/>
        <rFont val="Energy"/>
        <family val="2"/>
      </rPr>
      <t>​</t>
    </r>
  </si>
  <si>
    <r>
      <t>5.3%</t>
    </r>
    <r>
      <rPr>
        <sz val="9"/>
        <color rgb="FF000000"/>
        <rFont val="Energy"/>
        <family val="2"/>
      </rPr>
      <t>​</t>
    </r>
  </si>
  <si>
    <t>57.9%​</t>
  </si>
  <si>
    <r>
      <t>81.4%</t>
    </r>
    <r>
      <rPr>
        <sz val="9"/>
        <color rgb="FF000000"/>
        <rFont val="Energy"/>
        <family val="2"/>
      </rPr>
      <t>​</t>
    </r>
  </si>
  <si>
    <t>A negative number represents a gender pay or bonus gap in favour of women</t>
  </si>
  <si>
    <t>SASB Topic</t>
  </si>
  <si>
    <t>SASB code</t>
  </si>
  <si>
    <t>SASB Metric</t>
  </si>
  <si>
    <t>2024 performance</t>
  </si>
  <si>
    <t>2024 Commentary</t>
  </si>
  <si>
    <t>Source (INTERNAL USE ONLY)</t>
  </si>
  <si>
    <t>Water Management</t>
  </si>
  <si>
    <t>CG-HP-140a.1</t>
  </si>
  <si>
    <t>(1) Total water withdrawn, (2) total water consumed, percentage of each in regions with High or Extremely High Baseline Water Stress</t>
  </si>
  <si>
    <r>
      <t>(1) 7,643,106m</t>
    </r>
    <r>
      <rPr>
        <vertAlign val="superscript"/>
        <sz val="8"/>
        <color theme="1"/>
        <rFont val="Energy"/>
        <family val="2"/>
      </rPr>
      <t>3</t>
    </r>
    <r>
      <rPr>
        <sz val="8"/>
        <color theme="1"/>
        <rFont val="Energy"/>
        <family val="2"/>
      </rPr>
      <t xml:space="preserve">
% in water stressed areas: 17%
(2) 2,739,837m</t>
    </r>
    <r>
      <rPr>
        <vertAlign val="superscript"/>
        <sz val="8"/>
        <color theme="1"/>
        <rFont val="Energy"/>
        <family val="2"/>
      </rPr>
      <t>3</t>
    </r>
    <r>
      <rPr>
        <sz val="8"/>
        <color theme="1"/>
        <rFont val="Energy"/>
        <family val="2"/>
      </rPr>
      <t xml:space="preserve">
% in water stressed areas: 33%</t>
    </r>
  </si>
  <si>
    <t>For the purposes for SASB reporting we classify our sites ‘High or Extremely High Baseline Water Stress’ using the WRI tool only, however for other external (e.g. CDP) and internal reporting we use a combination of the WRI tool and local assessments. Therefore, % of water consumed in High or Extremely High Baseline 
Water Stress may differ slightly between SASB and other reporting platforms.</t>
  </si>
  <si>
    <t>P12 assurance file</t>
  </si>
  <si>
    <t>CG-HP-140a.2</t>
  </si>
  <si>
    <t>Description of water management risks and discussion of strategies and practices to mitigate those risks</t>
  </si>
  <si>
    <t>Information on our approach to water management risks and mitigation practices is included in our Sustainability Report and our CDP Water response.</t>
  </si>
  <si>
    <t xml:space="preserve">Product 
Environmental, 
Health, and 
Safety 
Performance </t>
  </si>
  <si>
    <t>CG-HP-250a.1</t>
  </si>
  <si>
    <t>Revenue from products that contain REACH substances of very high concern (SVHC)</t>
  </si>
  <si>
    <t xml:space="preserve">Reckitt measures net revenue from products which contain &gt;0.1% (by weight) of a CoHC, as listed on Reckitt’s Restricted Substances List (RSL). In 2024, this accounted for c. 2% of total revenue. </t>
  </si>
  <si>
    <t>Scott ChFP metric email from 10th Feb.
We have not reported REACH or DTSC revenue in prior years and suggest we don't do so until substances of concern data is properly worked through and we're clear on the thresholds, definitions and exemptions</t>
  </si>
  <si>
    <t>CG-HP-250a.2</t>
  </si>
  <si>
    <t>Revenue from products that contain substances on the California DTSC Candidate Chemicals List</t>
  </si>
  <si>
    <t>As above</t>
  </si>
  <si>
    <t>CG-HP-250a.3</t>
  </si>
  <si>
    <t>Discussion of process to identify and manage emerging materials and chemicals of concern</t>
  </si>
  <si>
    <t xml:space="preserve">Information on how we identify and manage emerging materials on chemicals of concern is included in our Sustainability Report. </t>
  </si>
  <si>
    <t>CG-HP-250a.4</t>
  </si>
  <si>
    <t xml:space="preserve">Revenue from products designed with green chemistry principles </t>
  </si>
  <si>
    <t xml:space="preserve">Net revenue from more sustainable products accounts for 34.9% of total revenue. 'More sustainable' includes green chemistry principles as well as carbon, water, plastics and packaging, as measure by Reckitt's Sustainable Innovation Calculator. We are not currently able to disaggregate the revenue from products designed with green chemistry principles. </t>
  </si>
  <si>
    <t>Packaging 
Lifecycle 
Management</t>
  </si>
  <si>
    <t>CG-HP-410a.1</t>
  </si>
  <si>
    <t>(1) Total weight of packaging, (2) percentage made from recycled and/or renewable materials, and (3) percentage that is recyclable, reusable, and/or compostable</t>
  </si>
  <si>
    <t>(1)  176,551 metric tonnes
(2) 8%
(3) 78.2%</t>
  </si>
  <si>
    <t>Data stated here relates to plastic packaging only and is reported a year in arrears in line with Ellen MacArther Foundation reporting. 2024 data will be available in July 2025. Further information on other packaging materials is available in our Sustainability Report. Data on packaging relates to prior year performance due to data availability/different reporting timelines.</t>
  </si>
  <si>
    <t>Current ESG data book and published data</t>
  </si>
  <si>
    <t>CG-HP-410a.2</t>
  </si>
  <si>
    <t>Discussion of strategies to reduce the environmental impact of packaging throughout its lifecycle</t>
  </si>
  <si>
    <t>Information on our approach to reducing the environmental impact of our packaging is included in our Sustainability Report.</t>
  </si>
  <si>
    <t xml:space="preserve">Environmental 
&amp; Social Impacts
of Palm Oil 
Supply Chain </t>
  </si>
  <si>
    <t>CG-HP-430a.1</t>
  </si>
  <si>
    <t xml:space="preserve">Amount of palm oil sourced, percentage certified through the Roundtable on Sustainable Palm Oil (RSPO) supply chains as (a) Identity Preserved, (b) Segregated, (c) Mass Balance, or (d) Book &amp; Claim </t>
  </si>
  <si>
    <t xml:space="preserve">(a) 0%
(b) Fats blends 85%
(c) Fats blends 14%
(d) Fats blends 0.4%, Soap noodles 100%, palm derived surfactants 0.3%
</t>
  </si>
  <si>
    <t xml:space="preserve">We are members of the Roundtable on Sustainable Palm Oil (RSPO) and we aim for 100% of our direct sourced palm oil (by volume) to support the production of certified palm oil (RSPO) by 2026, with an interim milestone of 80% coverage as reported in 2023.
Data stated here is reported a year in arrears to align with the Consumer Goods Forum, Forest Positive Coalition reporting. 2024 data will be available in July 2025. Further information on our approach to palm oil is in our Sustainability Report. </t>
  </si>
  <si>
    <t>Activity metrics</t>
  </si>
  <si>
    <t xml:space="preserve">Units of products sold, total weight of products sold </t>
  </si>
  <si>
    <t>CG-HP-000.A</t>
  </si>
  <si>
    <t>Producion volume: 2,964,671 tonnes</t>
  </si>
  <si>
    <t>P12 assurance file, BoR</t>
  </si>
  <si>
    <t>Number of manufacturing facilities</t>
  </si>
  <si>
    <t>CG-HP-000.B</t>
  </si>
  <si>
    <t>ARA, SR, BoR</t>
  </si>
  <si>
    <t>Supplier</t>
  </si>
  <si>
    <t>Type</t>
  </si>
  <si>
    <t>Fountain</t>
  </si>
  <si>
    <t>Soap Noodles</t>
  </si>
  <si>
    <t>ICOF (Musim Mas)</t>
  </si>
  <si>
    <t>IOI</t>
  </si>
  <si>
    <t>Modulus</t>
  </si>
  <si>
    <t>Nimir Industrial Chemicals Limited</t>
  </si>
  <si>
    <t>Raj</t>
  </si>
  <si>
    <t>Real and natural herbs</t>
  </si>
  <si>
    <t>Royal Cosmetic</t>
  </si>
  <si>
    <t>SGF</t>
  </si>
  <si>
    <t>Wilmar Adani Mundra</t>
  </si>
  <si>
    <t>Wilmar China</t>
  </si>
  <si>
    <t>Wilmar Gresik</t>
  </si>
  <si>
    <t>AAK</t>
  </si>
  <si>
    <t>Fat Blends</t>
  </si>
  <si>
    <t>BUNGE</t>
  </si>
  <si>
    <t>Cargill</t>
  </si>
  <si>
    <t>Oleofinos</t>
  </si>
  <si>
    <t>STEPAN</t>
  </si>
  <si>
    <t>Stratas</t>
  </si>
  <si>
    <t>Wilmar PGEO</t>
  </si>
  <si>
    <t>AARTI</t>
  </si>
  <si>
    <t>Palm Derived Surfactants</t>
  </si>
  <si>
    <t>ADANI WILMAR LIMITED</t>
  </si>
  <si>
    <t>AR ENTERPRISES</t>
  </si>
  <si>
    <t>Arxada</t>
  </si>
  <si>
    <t>AUCHTEL</t>
  </si>
  <si>
    <t>BASF</t>
  </si>
  <si>
    <t>Bio Khim</t>
  </si>
  <si>
    <t>BRENNTAG</t>
  </si>
  <si>
    <t>CHEMICAL INITIATIVES</t>
  </si>
  <si>
    <t>CLARIANT</t>
  </si>
  <si>
    <t>CREMER</t>
  </si>
  <si>
    <t>CRODA</t>
  </si>
  <si>
    <t>DAOMING</t>
  </si>
  <si>
    <t>DKSH</t>
  </si>
  <si>
    <t>ECOGREEN</t>
  </si>
  <si>
    <t>ELITE CHEMICALS</t>
  </si>
  <si>
    <t>Emery</t>
  </si>
  <si>
    <t>EOC Italia</t>
  </si>
  <si>
    <t>ESTEEM INDUSTRIES</t>
  </si>
  <si>
    <t>EVONIK</t>
  </si>
  <si>
    <t>FINE CHEMICAL</t>
  </si>
  <si>
    <t>GALAXY SURFACTANTS</t>
  </si>
  <si>
    <t>GGC</t>
  </si>
  <si>
    <t>GODREJ</t>
  </si>
  <si>
    <t>HELM</t>
  </si>
  <si>
    <t>HEXACHEM</t>
  </si>
  <si>
    <t>ICOF</t>
  </si>
  <si>
    <t>ILYAS</t>
  </si>
  <si>
    <t>IMPACT CHEMICALS</t>
  </si>
  <si>
    <t>INCHEMICA</t>
  </si>
  <si>
    <t>INDIOQUMICA</t>
  </si>
  <si>
    <t>INDOKEMIKA</t>
  </si>
  <si>
    <t>INDORAMA</t>
  </si>
  <si>
    <t>INNOSPEC</t>
  </si>
  <si>
    <t>KAO</t>
  </si>
  <si>
    <t>KAWAKEN</t>
  </si>
  <si>
    <t>KENSING</t>
  </si>
  <si>
    <t>KLK TEMIX</t>
  </si>
  <si>
    <t>Kolb</t>
  </si>
  <si>
    <t>LONZA</t>
  </si>
  <si>
    <t>MATERIAS QUIMICAS DE MEXICO SA DE CV</t>
  </si>
  <si>
    <t>MERANOL</t>
  </si>
  <si>
    <t>Neo Chemical</t>
  </si>
  <si>
    <t>NIKITA</t>
  </si>
  <si>
    <t>NORCHEM</t>
  </si>
  <si>
    <t>Nouryon</t>
  </si>
  <si>
    <t>NPAO</t>
  </si>
  <si>
    <t>Oleo</t>
  </si>
  <si>
    <t>OXITENO</t>
  </si>
  <si>
    <t>PCC EXOL</t>
  </si>
  <si>
    <t>PILOT</t>
  </si>
  <si>
    <t>PROTECNICA</t>
  </si>
  <si>
    <t>QUIMICOS DEL CAUCA</t>
  </si>
  <si>
    <t>RAJ INDUSTRIES</t>
  </si>
  <si>
    <t>RAVAGO</t>
  </si>
  <si>
    <t>RESUN</t>
  </si>
  <si>
    <t>Rocsa Colombia</t>
  </si>
  <si>
    <t>Sai Fertilizers &amp; Phosphates Pvt</t>
  </si>
  <si>
    <t>SASOL</t>
  </si>
  <si>
    <t>SCHARER</t>
  </si>
  <si>
    <t>Selona International</t>
  </si>
  <si>
    <t>SFC</t>
  </si>
  <si>
    <t>SJC</t>
  </si>
  <si>
    <t>STARCHEM</t>
  </si>
  <si>
    <t>Surfachem</t>
  </si>
  <si>
    <t>Syensqo</t>
  </si>
  <si>
    <t>SYRSA QUIMICOS DE MEXICO</t>
  </si>
  <si>
    <t>Taiko Palm Oleo</t>
  </si>
  <si>
    <t>TENSACHEM</t>
  </si>
  <si>
    <t>THOR</t>
  </si>
  <si>
    <t>Tinci</t>
  </si>
  <si>
    <t>UNIMERS</t>
  </si>
  <si>
    <t>UNITED PESTICHEM</t>
  </si>
  <si>
    <t>Verdant</t>
  </si>
  <si>
    <t>Weylchem</t>
  </si>
  <si>
    <t>Wika Intinusa Niagatama</t>
  </si>
  <si>
    <t>WILMAR</t>
  </si>
  <si>
    <t>ZANYU</t>
  </si>
  <si>
    <t>ZCHIMMER</t>
  </si>
  <si>
    <t>AAK </t>
  </si>
  <si>
    <t>ADM</t>
  </si>
  <si>
    <t>Bunge</t>
  </si>
  <si>
    <t>PGEO</t>
  </si>
  <si>
    <t>SOLAE/IFF</t>
  </si>
  <si>
    <t>Sternchemie</t>
  </si>
  <si>
    <t>Paper Packaging Supplier Name</t>
  </si>
  <si>
    <t>ACME CORRUGATED</t>
  </si>
  <si>
    <t>ADAMI SA MADEIRAS</t>
  </si>
  <si>
    <t>ADAMS</t>
  </si>
  <si>
    <t>AGGARWAL CORRUKRAFTS</t>
  </si>
  <si>
    <t>AGI SHOREWOOD</t>
  </si>
  <si>
    <t>ALIYANCE UPACK</t>
  </si>
  <si>
    <t>ALLPACK INDUSTRIES</t>
  </si>
  <si>
    <t>ALPHA PAC</t>
  </si>
  <si>
    <t>ALPINE CONTAINERS</t>
  </si>
  <si>
    <t>AL-RAHIM PACKAGES</t>
  </si>
  <si>
    <t>ANTALIS LTD</t>
  </si>
  <si>
    <t>AO ilim</t>
  </si>
  <si>
    <t>APP Sinar Mas</t>
  </si>
  <si>
    <t>ARTI GRAFICHE</t>
  </si>
  <si>
    <t>ASA CONTAINER</t>
  </si>
  <si>
    <t>ASA CONTAINERS CO.,LTD</t>
  </si>
  <si>
    <t>AUGUST FALLER</t>
  </si>
  <si>
    <t>Autoediciones del Poto</t>
  </si>
  <si>
    <t>AZADPACK</t>
  </si>
  <si>
    <t>b&amp;b triplewal containers</t>
  </si>
  <si>
    <t>Bahrain Pack</t>
  </si>
  <si>
    <t>BELLEY</t>
  </si>
  <si>
    <t>BEST CARTON LTD</t>
  </si>
  <si>
    <t>Blue Box</t>
  </si>
  <si>
    <t>BORKAR</t>
  </si>
  <si>
    <t>BORKAR PACKAGING</t>
  </si>
  <si>
    <t>Boxlee Pty Ltd-ZAR-767</t>
  </si>
  <si>
    <t>BP MPAK</t>
  </si>
  <si>
    <t>BULLEH SHAH</t>
  </si>
  <si>
    <t>CAL PAK</t>
  </si>
  <si>
    <t>CANTOPLEX INDUSTRIAL LTDA</t>
  </si>
  <si>
    <t>Cartocor SA</t>
  </si>
  <si>
    <t>CARTOGRAF</t>
  </si>
  <si>
    <t>CARTONAJES PETIT</t>
  </si>
  <si>
    <t>CARTONERA NACIONAL</t>
  </si>
  <si>
    <t>CARTONEX</t>
  </si>
  <si>
    <t>CARTOTECNICA LPE</t>
  </si>
  <si>
    <t xml:space="preserve">CASTLE COLOUR PACKAGING </t>
  </si>
  <si>
    <t>CELULOSA Y CORRUGADOS</t>
  </si>
  <si>
    <t>CENTURY PAPER &amp; BOARD</t>
  </si>
  <si>
    <t>CHENNAI MICRO PRINTS</t>
  </si>
  <si>
    <t>Chittagong Mahanagar</t>
  </si>
  <si>
    <t>Chittagong Packages Ltd</t>
  </si>
  <si>
    <t>COLOR OPTICS</t>
  </si>
  <si>
    <t>COLOR PRINTERS</t>
  </si>
  <si>
    <t>COMANCAR DE MEXICO SA DE CV</t>
  </si>
  <si>
    <t>CONTROLADORA MAHZUZ</t>
  </si>
  <si>
    <t>CORRUGADORA CENTRO</t>
  </si>
  <si>
    <t>CORRUGADOS DE BAJA CALIFORNIA</t>
  </si>
  <si>
    <t>CORRUGATED</t>
  </si>
  <si>
    <t>CP PRINTING (HEYUAN)LIMITED</t>
  </si>
  <si>
    <t>CROWN PACKAGING</t>
  </si>
  <si>
    <t>DAEHUNG</t>
  </si>
  <si>
    <t>DAYAMER</t>
  </si>
  <si>
    <t>DODHIA LIMITED KENYA</t>
  </si>
  <si>
    <t>DONGGUAN LONGTENG INDUSTRIAL CO., LTD</t>
  </si>
  <si>
    <t>DONGGUAN WAIBO PAPER PRODUCTS CO., LTD ，</t>
  </si>
  <si>
    <t>DS SMITH</t>
  </si>
  <si>
    <t>DUKSU</t>
  </si>
  <si>
    <t>DUNAPACK</t>
  </si>
  <si>
    <t>DURAN DOGAN</t>
  </si>
  <si>
    <t>DURAN DOGAN BASIM AMBALAJ</t>
  </si>
  <si>
    <t>EDELMANN</t>
  </si>
  <si>
    <t>EDELMANN PACKAGING MEXICO S.A. DE C</t>
  </si>
  <si>
    <t>EMEK OFFSET</t>
  </si>
  <si>
    <t xml:space="preserve">EMPAQUES DE PAPEL AMERICA </t>
  </si>
  <si>
    <t>EMPAQUES MODERNOS QUERETARO</t>
  </si>
  <si>
    <t>ENVASES PETIT</t>
  </si>
  <si>
    <t>EPG</t>
  </si>
  <si>
    <t>ESTUCHES GRÁFICOS</t>
  </si>
  <si>
    <t>EURO CORRUGATED</t>
  </si>
  <si>
    <t>Ex Pack</t>
  </si>
  <si>
    <t>EXPRESS PACK</t>
  </si>
  <si>
    <t>FABRICA DE PAPEL (PENHA)</t>
  </si>
  <si>
    <t>FABRICA DE PAPEL E PAPELAO NOSSA</t>
  </si>
  <si>
    <t>Fidelity Paper</t>
  </si>
  <si>
    <t>FIRST CORRUGATED</t>
  </si>
  <si>
    <t>FOLDING BOXBOARD</t>
  </si>
  <si>
    <t>FOSHAN SHJENGJIAN CO.,LTD.</t>
  </si>
  <si>
    <t>FUJI MARUFUKU</t>
  </si>
  <si>
    <t>Georgia Pacific</t>
  </si>
  <si>
    <t>GHELFI ONDULATI SPA</t>
  </si>
  <si>
    <t>GOFROPACK</t>
  </si>
  <si>
    <t>GOLDEN CORRUGATED BOX</t>
  </si>
  <si>
    <t>GOLDEN CORRUGATED BOX (M) SDN BHD</t>
  </si>
  <si>
    <t>GONÇALVES SA INDUSTRIA GRAFICA &amp; LITOCROMART</t>
  </si>
  <si>
    <t>GRÁFICA E EDITORA</t>
  </si>
  <si>
    <t>GRAFICA LITOCROMART LTDA</t>
  </si>
  <si>
    <t>GRAFICOS SANGAR</t>
  </si>
  <si>
    <t>GRAPHIC PACKAGING</t>
  </si>
  <si>
    <t>GRAPHICS PRINT &amp; PACK LTD. (CHT_89018244_LC)</t>
  </si>
  <si>
    <t>Greenstone</t>
  </si>
  <si>
    <t>GREENWOODS LTD</t>
  </si>
  <si>
    <t>GUANGDONG HENGYUAN PACKAGING TECHNOLOGY CO., LTD.</t>
  </si>
  <si>
    <t>GUANGZHOU YAHUA PRINTING FACTORY CO., LTD.</t>
  </si>
  <si>
    <t>GUIDE OFFSET PRINTERS</t>
  </si>
  <si>
    <t>HAMMER</t>
  </si>
  <si>
    <t>HARTA PACKAGING</t>
  </si>
  <si>
    <t>HARTA PACKAGING INDUSTRIES (SELANGOR) SDN. BHD.</t>
  </si>
  <si>
    <t>HAYAN PRINTS</t>
  </si>
  <si>
    <t>HBD</t>
  </si>
  <si>
    <t>HENGXING</t>
  </si>
  <si>
    <t>Hexing Packaging</t>
  </si>
  <si>
    <t>HEYUAN JISHENGDA PACKAGING PRODUCTS CO.,LTD.</t>
  </si>
  <si>
    <t>HIANG SENG FIBRE CONTAINER CO.,LTD.</t>
  </si>
  <si>
    <t>HISPANO EMBALAJE</t>
  </si>
  <si>
    <t>HOOD CONTAINER</t>
  </si>
  <si>
    <t>HORIZON PACK</t>
  </si>
  <si>
    <t>HORIZON PACKS PRIVATE LIMITED</t>
  </si>
  <si>
    <t>Hughes Containers</t>
  </si>
  <si>
    <t>HUIJIN PACKAGING TECHNOLOGY</t>
  </si>
  <si>
    <t>HUIYUAN PRINTING AND PACKAGING TECHNOLOGY (TIANJIN) CO., LTD</t>
  </si>
  <si>
    <t>HUNGCHOW</t>
  </si>
  <si>
    <t>Ibratec</t>
  </si>
  <si>
    <t>ICOM / KARTOPLASTIC</t>
  </si>
  <si>
    <t xml:space="preserve">IEM PAPEIS E EMB LTDA </t>
  </si>
  <si>
    <t>IMPRESORA DE PRODUCTOS ESPECIALES</t>
  </si>
  <si>
    <t>IMPRESOS LITOPOLIS</t>
  </si>
  <si>
    <t>IMPRESOS Y CARTONAJES</t>
  </si>
  <si>
    <t>IND E COM GRAF CONSELHEIRO LTDA</t>
  </si>
  <si>
    <t>Industrias alfa y omega s.a</t>
  </si>
  <si>
    <t>INFINYA LTD</t>
  </si>
  <si>
    <t>INNOVACION Y EMPAQUE DECHIHUAHUA</t>
  </si>
  <si>
    <t>International Label</t>
  </si>
  <si>
    <t>INTERNATIONAL PAPER</t>
  </si>
  <si>
    <t>INTERSTATE CONTAINER</t>
  </si>
  <si>
    <t>IP</t>
  </si>
  <si>
    <t>ITIBOX &amp; PACKAGING SRL</t>
  </si>
  <si>
    <t>IWAKURA SHIGYOU</t>
  </si>
  <si>
    <t>IZAK</t>
  </si>
  <si>
    <t>Jannat Printing Resource</t>
  </si>
  <si>
    <t>Jaroslavskij Pechatnyj dvor</t>
  </si>
  <si>
    <t>JEN YAW</t>
  </si>
  <si>
    <t>JIAXING ZHONGZHENG PACKAGING CO.,LTD</t>
  </si>
  <si>
    <t>JIN YI</t>
  </si>
  <si>
    <t>JINGZHOU HUIXING BAOZHUANGCAILIAO</t>
  </si>
  <si>
    <t>Jingzhou Zhiyuan</t>
  </si>
  <si>
    <t>Kappa RUS</t>
  </si>
  <si>
    <t>Kashpia Printing and Packaging</t>
  </si>
  <si>
    <t>KEP</t>
  </si>
  <si>
    <t>KIMPAI</t>
  </si>
  <si>
    <t>Kimpai Group</t>
  </si>
  <si>
    <t>KLABIN</t>
  </si>
  <si>
    <t>KONAN</t>
  </si>
  <si>
    <t>KRANAL PRINTERS</t>
  </si>
  <si>
    <t>LADEGAST</t>
  </si>
  <si>
    <t>LEAFLETS</t>
  </si>
  <si>
    <t>LEFRANCQ</t>
  </si>
  <si>
    <t>Leigh-Mardon</t>
  </si>
  <si>
    <t>LIBERTY</t>
  </si>
  <si>
    <t>LIC PACKAGING SPA.</t>
  </si>
  <si>
    <t>LITHOPRINTS</t>
  </si>
  <si>
    <t>LITHOPRINTS MEXICO</t>
  </si>
  <si>
    <t>LITO CORRUGADOS</t>
  </si>
  <si>
    <t>LITO QUALITY PACKAGING</t>
  </si>
  <si>
    <t>LITOPOLIS</t>
  </si>
  <si>
    <t>LN PAPERS</t>
  </si>
  <si>
    <t>Mahir printing &amp; Packaging</t>
  </si>
  <si>
    <t>MAIN ST GROUP</t>
  </si>
  <si>
    <t>MAIN STREET GROUP</t>
  </si>
  <si>
    <t>Malinta</t>
  </si>
  <si>
    <t>MAPA GMBH</t>
  </si>
  <si>
    <t>MASTERPACK</t>
  </si>
  <si>
    <t>MASTERPAK MNF (PTY)LTD-ZAR-767</t>
  </si>
  <si>
    <t>Material World</t>
  </si>
  <si>
    <t>Medad</t>
  </si>
  <si>
    <t>MEDICA</t>
  </si>
  <si>
    <t>MEDIPRINT</t>
  </si>
  <si>
    <t>MEERUT PACKAGING</t>
  </si>
  <si>
    <t>Meerut Packaging Industries</t>
  </si>
  <si>
    <t>Meghdoot Packaging</t>
  </si>
  <si>
    <t>MEGVEL CARTONS</t>
  </si>
  <si>
    <t>Menasha Corporation</t>
  </si>
  <si>
    <t>MINGYING</t>
  </si>
  <si>
    <t>MMPackaging</t>
  </si>
  <si>
    <t xml:space="preserve">MMPOF Packaging </t>
  </si>
  <si>
    <t>MOD PAC</t>
  </si>
  <si>
    <t>MODERN</t>
  </si>
  <si>
    <t xml:space="preserve">MODERN KARTON </t>
  </si>
  <si>
    <t>Mondi</t>
  </si>
  <si>
    <t>MOSBURGER</t>
  </si>
  <si>
    <t>MS PACKAGING</t>
  </si>
  <si>
    <t>NAKAI SANGYO</t>
  </si>
  <si>
    <t>NAVEEN GRAPHICS</t>
  </si>
  <si>
    <t>Naveen Graphics / Sai household</t>
  </si>
  <si>
    <t xml:space="preserve">NESTLER </t>
  </si>
  <si>
    <t>NILPEL</t>
  </si>
  <si>
    <t>NILPEL INDUSTRIA COMERCIO PAPE</t>
  </si>
  <si>
    <t>Ningbo</t>
  </si>
  <si>
    <t>NIPPO</t>
  </si>
  <si>
    <t>NOBLE PRINTING PRESS</t>
  </si>
  <si>
    <t>Norwork</t>
  </si>
  <si>
    <t>NovaPakages</t>
  </si>
  <si>
    <t>NRG PRINTING</t>
  </si>
  <si>
    <t>OFFSET IMPRENTA</t>
  </si>
  <si>
    <t>OLEGARIO FERNANDES</t>
  </si>
  <si>
    <t>OLYMPAK (Minor Industries)</t>
  </si>
  <si>
    <t>OPAL FIBRE PACKAGING</t>
  </si>
  <si>
    <t>OPAL PACKAGING</t>
  </si>
  <si>
    <t>PACK DRUK</t>
  </si>
  <si>
    <t>PACKAGES LIMITED (Packages Convertors )</t>
  </si>
  <si>
    <t>PACKAGING MANUFACTURING INC</t>
  </si>
  <si>
    <t>PACKWELL</t>
  </si>
  <si>
    <t>Packwell Lanka</t>
  </si>
  <si>
    <t>PAKWORLD</t>
  </si>
  <si>
    <t>PALLADIO GROUP</t>
  </si>
  <si>
    <t>PALLADIO GROUP S.P.A.</t>
  </si>
  <si>
    <t>PANHUIJSEN VERPAKKINGEN B.V.</t>
  </si>
  <si>
    <t>PAPERCON</t>
  </si>
  <si>
    <t>PARKSONS</t>
  </si>
  <si>
    <t>PARKSONS PACKAGING</t>
  </si>
  <si>
    <t>PATEL PACKAGING</t>
  </si>
  <si>
    <t>PCA</t>
  </si>
  <si>
    <t>Pechatnya</t>
  </si>
  <si>
    <t>PRATT INDUSTRIES</t>
  </si>
  <si>
    <t>PRIMASINDO MAKMUR KENCANA</t>
  </si>
  <si>
    <t>PRIMO TEDESCO SA</t>
  </si>
  <si>
    <t>Printwell</t>
  </si>
  <si>
    <t>PROCARTÓN</t>
  </si>
  <si>
    <t>PROGROUP / AQUILA / SMURFIT WESTROCK / THIMM</t>
  </si>
  <si>
    <t>PT INDAH</t>
  </si>
  <si>
    <t>PT INDORAMAH PLASTIK INDONESIA</t>
  </si>
  <si>
    <t>PT. Cahaya Prima Sentosa</t>
  </si>
  <si>
    <t>PT. Cakrawala</t>
  </si>
  <si>
    <t>Pura Group</t>
  </si>
  <si>
    <t>QINGDAO DONGCAI</t>
  </si>
  <si>
    <t xml:space="preserve">Qingdao Haience Packing </t>
  </si>
  <si>
    <t>Qingdao Shikang Packaging</t>
  </si>
  <si>
    <t>Qingdao Xianjunlong Printing</t>
  </si>
  <si>
    <t>QUAN CHENG</t>
  </si>
  <si>
    <t>quantum</t>
  </si>
  <si>
    <t>QUEENEX CORRUGATED CARTON</t>
  </si>
  <si>
    <t>RAPIPACK</t>
  </si>
  <si>
    <t>RENGO</t>
  </si>
  <si>
    <t>RENOGROUP</t>
  </si>
  <si>
    <t>RIGHT CORRUGATED</t>
  </si>
  <si>
    <t xml:space="preserve">RIO BRAVO INSUMOS S.A. DE C.V. </t>
  </si>
  <si>
    <t>ROHRER</t>
  </si>
  <si>
    <t>romarong</t>
  </si>
  <si>
    <t>ROTA INDUSTRIA GRAFICA</t>
  </si>
  <si>
    <t>S C Associates (Pvt) Ltd</t>
  </si>
  <si>
    <t>S.M. Plastic Industries</t>
  </si>
  <si>
    <t>SADA PACKAGING Verona</t>
  </si>
  <si>
    <t>SAGAR INDUSTRIES</t>
  </si>
  <si>
    <t>SAI PACKAGING</t>
  </si>
  <si>
    <t>SAI PACKAGING COMPANY</t>
  </si>
  <si>
    <t>SAICA</t>
  </si>
  <si>
    <t>SAKURA PAXX</t>
  </si>
  <si>
    <t>SANKO</t>
  </si>
  <si>
    <t>SATYA PACKAGING</t>
  </si>
  <si>
    <t>SC ASSOCIATES (PVT) LTD</t>
  </si>
  <si>
    <t xml:space="preserve">SEA SOLUTION ENTERPRISE </t>
  </si>
  <si>
    <t>SEL-JEGAT</t>
  </si>
  <si>
    <t>SENTIDO Y SIGNIFICADO</t>
  </si>
  <si>
    <t>SENYIHE INTELLIGENT PACKAGING CO., LTD.‌‌</t>
  </si>
  <si>
    <t>SETTSU CARTON VIETNAM COPORATION</t>
  </si>
  <si>
    <t>SFT PACKAGING</t>
  </si>
  <si>
    <t>SHAMBHAVI CREATIONS</t>
  </si>
  <si>
    <t>Shashi HuiXing</t>
  </si>
  <si>
    <t>SHENZHEN GOODYEAR PRINTING CO.,LTD</t>
  </si>
  <si>
    <t>SHENZHEN NINE STARS PRINTINGPACKAGING GROUP CO, LTD</t>
  </si>
  <si>
    <t xml:space="preserve">SHUKRA PACKAGING </t>
  </si>
  <si>
    <t>Siam Toppan Packaging Co Ltd</t>
  </si>
  <si>
    <t>SIFA</t>
  </si>
  <si>
    <t>SILVER PRINTS PVT LTD</t>
  </si>
  <si>
    <t>SMURFIT KAPPA</t>
  </si>
  <si>
    <t>SMURFIT WESTROCK</t>
  </si>
  <si>
    <t>SOFPO</t>
  </si>
  <si>
    <t xml:space="preserve">Sonoco Flexible Packaging </t>
  </si>
  <si>
    <t>SP BOX IND DE EMBALAGENS EIRELI</t>
  </si>
  <si>
    <t>SRI RAM PRINTERS</t>
  </si>
  <si>
    <t>STAR PRINT PACKAGING CO.,LTD</t>
  </si>
  <si>
    <t>STI</t>
  </si>
  <si>
    <t>SUNSHINE PRESS (1994) Co.,Ltd</t>
  </si>
  <si>
    <t>SUPREMEX FOLDING CARTON</t>
  </si>
  <si>
    <t>SWEET INDUSTRIES INDIA</t>
  </si>
  <si>
    <t>TAIYOPACKAGE</t>
  </si>
  <si>
    <t>TAWANA CONTAINER CO., LTD</t>
  </si>
  <si>
    <t>Technografica</t>
  </si>
  <si>
    <t>TFP</t>
  </si>
  <si>
    <t>THAI CONTAINER</t>
  </si>
  <si>
    <t>THAI CONTAINERS GROUP CO.,LTD</t>
  </si>
  <si>
    <t>THE SOUTH INDIA PAPER MILLS LTD</t>
  </si>
  <si>
    <t>TONGLING HONGYI NEW MATERIAL TECHNOLOGY CO., LTD.”</t>
  </si>
  <si>
    <t>TOYAMA SUGAKI</t>
  </si>
  <si>
    <t>TPN PACKAGING</t>
  </si>
  <si>
    <t>TPN PACKAGING CO.,LTD</t>
  </si>
  <si>
    <t>TRISTAR</t>
  </si>
  <si>
    <t>United Creation Packaging Solu (TAI_218654)_LC</t>
  </si>
  <si>
    <t>veepee group</t>
  </si>
  <si>
    <t>VG</t>
  </si>
  <si>
    <t>VIJAYASHREE PACKAGING</t>
  </si>
  <si>
    <t>VIMER / FAVILLINI / SAICO</t>
  </si>
  <si>
    <t>VPK</t>
  </si>
  <si>
    <t>WAUSAU CONTAINER</t>
  </si>
  <si>
    <t>WERNER KENKEL</t>
  </si>
  <si>
    <t>Westrock</t>
  </si>
  <si>
    <t>Westrock (Rocktenn)</t>
  </si>
  <si>
    <t>WOK</t>
  </si>
  <si>
    <t>WOOJIN</t>
  </si>
  <si>
    <t>WUHAN XINAN YINGDA PACKING CO., LTD.</t>
  </si>
  <si>
    <t>Xi'an Global Printing Co., LT</t>
  </si>
  <si>
    <t>XIANGYING</t>
  </si>
  <si>
    <t>ZHEJIANG JINGXING PAPER JOINT STOCK CO.,LTD</t>
  </si>
  <si>
    <t>ZHONGSHAN GUOYI PAPER PRODUCTS PRINTING PACKAGING CO.LTD</t>
  </si>
  <si>
    <t>ZRP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</si>
</sst>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quot;£&quot;#,##0;[Red]\-&quot;£&quot;#,##0"/>
    <numFmt numFmtId="165" formatCode="0.0%"/>
    <numFmt numFmtId="166" formatCode="0.0"/>
    <numFmt numFmtId="167" formatCode="_-* #,##0_-;\-* #,##0_-;_-* &quot;-&quot;??_-;_-@_-"/>
  </numFmts>
  <fonts count="53">
    <font>
      <sz val="11"/>
      <color theme="1"/>
      <name val="Calibri"/>
      <family val="2"/>
      <scheme val="minor"/>
    </font>
    <font>
      <sz val="7.5"/>
      <color theme="1"/>
      <name val="Energy"/>
      <family val="2"/>
    </font>
    <font>
      <sz val="8"/>
      <color theme="1"/>
      <name val="Energy"/>
      <family val="2"/>
    </font>
    <font>
      <b/>
      <sz val="6"/>
      <color rgb="FFFF007F"/>
      <name val="Energy"/>
      <family val="2"/>
    </font>
    <font>
      <b/>
      <sz val="8"/>
      <color rgb="FF000000"/>
      <name val="Energy"/>
      <family val="2"/>
    </font>
    <font>
      <vertAlign val="superscript"/>
      <sz val="8"/>
      <color theme="1"/>
      <name val="Energy"/>
      <family val="2"/>
    </font>
    <font>
      <b/>
      <sz val="8"/>
      <color theme="1"/>
      <name val="Energy"/>
      <family val="2"/>
    </font>
    <font>
      <b/>
      <vertAlign val="superscript"/>
      <sz val="8"/>
      <color rgb="FF000000"/>
      <name val="Energy"/>
      <family val="2"/>
    </font>
    <font>
      <b/>
      <sz val="8"/>
      <color rgb="FFFF0000"/>
      <name val="Energy"/>
      <family val="2"/>
    </font>
    <font>
      <sz val="8"/>
      <color rgb="FFFF0000"/>
      <name val="Energy"/>
      <family val="2"/>
    </font>
    <font>
      <b/>
      <sz val="8"/>
      <color rgb="FFFF007F"/>
      <name val="Energy"/>
      <family val="2"/>
    </font>
    <font>
      <sz val="8"/>
      <name val="Energy"/>
      <family val="2"/>
    </font>
    <font>
      <b/>
      <sz val="8"/>
      <name val="Energy"/>
      <family val="2"/>
    </font>
    <font>
      <vertAlign val="superscript"/>
      <sz val="8"/>
      <name val="Energy"/>
      <family val="2"/>
    </font>
    <font>
      <sz val="8"/>
      <color rgb="FF000000"/>
      <name val="Energy"/>
      <family val="2"/>
    </font>
    <font>
      <b/>
      <sz val="8"/>
      <color rgb="FFFFFFFF"/>
      <name val="Energy"/>
      <family val="2"/>
    </font>
    <font>
      <b/>
      <sz val="8.5"/>
      <color rgb="FFFFFFFF"/>
      <name val="Energy"/>
      <family val="2"/>
    </font>
    <font>
      <sz val="8.5"/>
      <color rgb="FF000000"/>
      <name val="Energy"/>
      <family val="2"/>
    </font>
    <font>
      <b/>
      <sz val="9"/>
      <color rgb="FF000000"/>
      <name val="Energy"/>
      <family val="2"/>
    </font>
    <font>
      <sz val="9"/>
      <color rgb="FF000000"/>
      <name val="Energy"/>
      <family val="2"/>
    </font>
    <font>
      <b/>
      <sz val="10.5"/>
      <color rgb="FF55C3F0"/>
      <name val="Energy"/>
      <family val="2"/>
    </font>
    <font>
      <sz val="10.5"/>
      <color rgb="FF000000"/>
      <name val="Energy"/>
      <family val="2"/>
    </font>
    <font>
      <b/>
      <sz val="10.5"/>
      <color rgb="FF7030A0"/>
      <name val="Energy"/>
      <family val="2"/>
    </font>
    <font>
      <sz val="9"/>
      <color rgb="FF7030A0"/>
      <name val="Energy"/>
      <family val="2"/>
    </font>
    <font>
      <sz val="9"/>
      <color rgb="FF55C3F0"/>
      <name val="Energy"/>
      <family val="2"/>
    </font>
    <font>
      <b/>
      <sz val="10"/>
      <color rgb="FF000000"/>
      <name val="Energy"/>
      <family val="2"/>
    </font>
    <font>
      <b/>
      <sz val="10"/>
      <color theme="1"/>
      <name val="Energy"/>
      <family val="2"/>
    </font>
    <font>
      <b/>
      <sz val="7"/>
      <color rgb="FFFFFFFF"/>
      <name val="Energy"/>
      <family val="2"/>
    </font>
    <font>
      <b/>
      <sz val="7"/>
      <color rgb="FF000000"/>
      <name val="Energy"/>
      <family val="2"/>
    </font>
    <font>
      <b/>
      <sz val="7"/>
      <color theme="1"/>
      <name val="Energy"/>
      <family val="2"/>
    </font>
    <font>
      <sz val="11"/>
      <color theme="1"/>
      <name val="Calibri"/>
      <family val="2"/>
      <scheme val="minor"/>
    </font>
    <font>
      <sz val="8"/>
      <name val="Calibri"/>
      <family val="2"/>
      <scheme val="minor"/>
    </font>
    <font>
      <sz val="11"/>
      <color theme="1"/>
      <name val="Energy"/>
      <family val="2"/>
    </font>
    <font>
      <i/>
      <sz val="8"/>
      <name val="Energy"/>
      <family val="2"/>
    </font>
    <font>
      <sz val="8"/>
      <color theme="1" tint="0.499984740745262"/>
      <name val="Energy"/>
      <family val="2"/>
    </font>
    <font>
      <sz val="11"/>
      <color theme="1" tint="0.499984740745262"/>
      <name val="Energy"/>
      <family val="2"/>
    </font>
    <font>
      <sz val="7"/>
      <color theme="1"/>
      <name val="Energy"/>
      <family val="2"/>
    </font>
    <font>
      <sz val="6"/>
      <name val="Energy"/>
      <family val="2"/>
    </font>
    <font>
      <sz val="6"/>
      <color theme="1"/>
      <name val="Energy"/>
      <family val="2"/>
    </font>
    <font>
      <vertAlign val="subscript"/>
      <sz val="8"/>
      <name val="Energy"/>
      <family val="2"/>
    </font>
    <font>
      <b/>
      <sz val="7"/>
      <name val="Energy"/>
      <family val="2"/>
    </font>
    <font>
      <sz val="6"/>
      <color rgb="FF000000"/>
      <name val="Energy"/>
      <family val="2"/>
    </font>
    <font>
      <i/>
      <sz val="8"/>
      <color theme="1"/>
      <name val="Energy"/>
      <family val="2"/>
    </font>
    <font>
      <b/>
      <sz val="11"/>
      <color rgb="FF000000"/>
      <name val="Aptos Narrow"/>
      <family val="2"/>
    </font>
    <font>
      <sz val="11"/>
      <color rgb="FF000000"/>
      <name val="Aptos Narrow"/>
      <family val="2"/>
    </font>
    <font>
      <sz val="11"/>
      <color rgb="FF000000"/>
      <name val="Calibri"/>
      <family val="2"/>
      <scheme val="minor"/>
    </font>
    <font>
      <b/>
      <sz val="8"/>
      <color theme="0"/>
      <name val="Energy"/>
      <family val="2"/>
    </font>
    <font>
      <sz val="12"/>
      <color rgb="FF000000"/>
      <name val="Aptos"/>
      <family val="2"/>
    </font>
    <font>
      <sz val="12"/>
      <color rgb="FF242424"/>
      <name val="Aptos"/>
      <family val="2"/>
    </font>
    <font>
      <b/>
      <i/>
      <sz val="8"/>
      <name val="Energy"/>
      <family val="2"/>
    </font>
    <font>
      <sz val="11"/>
      <color rgb="FF006100"/>
      <name val="Calibri"/>
      <family val="2"/>
      <scheme val="minor"/>
    </font>
    <font>
      <sz val="11"/>
      <name val="Calibri"/>
      <family val="2"/>
      <scheme val="minor"/>
    </font>
    <font>
      <b/>
      <i/>
      <sz val="8"/>
      <name val="Energy"/>
      <family val="2"/>
    </font>
  </fonts>
  <fills count="16">
    <fill>
      <patternFill patternType="none"/>
    </fill>
    <fill>
      <patternFill patternType="gray125"/>
    </fill>
    <fill>
      <patternFill patternType="solid">
        <fgColor theme="0" tint="-0.14999847407452621"/>
        <bgColor indexed="64"/>
      </patternFill>
    </fill>
    <fill>
      <patternFill patternType="solid">
        <fgColor rgb="FFF5F6F8"/>
        <bgColor indexed="64"/>
      </patternFill>
    </fill>
    <fill>
      <patternFill patternType="solid">
        <fgColor rgb="FFFFFFFF"/>
        <bgColor indexed="64"/>
      </patternFill>
    </fill>
    <fill>
      <patternFill patternType="solid">
        <fgColor rgb="FFFF007F"/>
        <bgColor indexed="64"/>
      </patternFill>
    </fill>
    <fill>
      <patternFill patternType="solid">
        <fgColor rgb="FFFFE5F2"/>
        <bgColor indexed="64"/>
      </patternFill>
    </fill>
    <fill>
      <patternFill patternType="solid">
        <fgColor theme="0" tint="-4.9989318521683403E-2"/>
        <bgColor indexed="64"/>
      </patternFill>
    </fill>
    <fill>
      <patternFill patternType="solid">
        <fgColor rgb="FFDDDDDD"/>
        <bgColor indexed="64"/>
      </patternFill>
    </fill>
    <fill>
      <patternFill patternType="lightUp"/>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C6EFCE"/>
      </patternFill>
    </fill>
    <fill>
      <patternFill patternType="solid">
        <fgColor rgb="FFDDDDDD"/>
        <bgColor rgb="FF000000"/>
      </patternFill>
    </fill>
  </fills>
  <borders count="47">
    <border>
      <left/>
      <right/>
      <top/>
      <bottom/>
      <diagonal/>
    </border>
    <border>
      <left/>
      <right/>
      <top/>
      <bottom style="medium">
        <color rgb="FF000000"/>
      </bottom>
      <diagonal/>
    </border>
    <border>
      <left/>
      <right/>
      <top style="medium">
        <color rgb="FFFF007F"/>
      </top>
      <bottom/>
      <diagonal/>
    </border>
    <border>
      <left/>
      <right/>
      <top/>
      <bottom style="medium">
        <color rgb="FFFF007F"/>
      </bottom>
      <diagonal/>
    </border>
    <border>
      <left/>
      <right/>
      <top style="medium">
        <color rgb="FF000000"/>
      </top>
      <bottom style="medium">
        <color rgb="FF000000"/>
      </bottom>
      <diagonal/>
    </border>
    <border>
      <left style="medium">
        <color rgb="FFD9DEE2"/>
      </left>
      <right/>
      <top/>
      <bottom style="medium">
        <color rgb="FFFF007F"/>
      </bottom>
      <diagonal/>
    </border>
    <border>
      <left/>
      <right style="medium">
        <color rgb="FFD9DEE2"/>
      </right>
      <top/>
      <bottom style="medium">
        <color rgb="FFFF007F"/>
      </bottom>
      <diagonal/>
    </border>
    <border>
      <left/>
      <right style="medium">
        <color rgb="FFD9DEE2"/>
      </right>
      <top/>
      <bottom/>
      <diagonal/>
    </border>
    <border>
      <left/>
      <right/>
      <top style="medium">
        <color rgb="FF000000"/>
      </top>
      <bottom/>
      <diagonal/>
    </border>
    <border>
      <left style="medium">
        <color rgb="FFFFFFFF"/>
      </left>
      <right style="medium">
        <color rgb="FFFFFFFF"/>
      </right>
      <top/>
      <bottom/>
      <diagonal/>
    </border>
    <border>
      <left style="medium">
        <color rgb="FFFFFFFF"/>
      </left>
      <right style="medium">
        <color rgb="FFFFFFFF"/>
      </right>
      <top style="thin">
        <color rgb="FF000000"/>
      </top>
      <bottom/>
      <diagonal/>
    </border>
    <border>
      <left style="medium">
        <color rgb="FFFFFFFF"/>
      </left>
      <right/>
      <top/>
      <bottom/>
      <diagonal/>
    </border>
    <border>
      <left style="medium">
        <color rgb="FFBFBFBF"/>
      </left>
      <right style="medium">
        <color rgb="FFFF007F"/>
      </right>
      <top style="medium">
        <color rgb="FFFF007F"/>
      </top>
      <bottom/>
      <diagonal/>
    </border>
    <border>
      <left style="medium">
        <color rgb="FFFF007F"/>
      </left>
      <right style="medium">
        <color rgb="FFD9D9D9"/>
      </right>
      <top style="medium">
        <color rgb="FFFF007F"/>
      </top>
      <bottom/>
      <diagonal/>
    </border>
    <border>
      <left style="medium">
        <color rgb="FFD9D9D9"/>
      </left>
      <right style="medium">
        <color rgb="FFFF007F"/>
      </right>
      <top style="medium">
        <color rgb="FFFF007F"/>
      </top>
      <bottom/>
      <diagonal/>
    </border>
    <border>
      <left style="medium">
        <color rgb="FFFF007F"/>
      </left>
      <right style="medium">
        <color rgb="FFBFBFBF"/>
      </right>
      <top style="medium">
        <color rgb="FFFF007F"/>
      </top>
      <bottom/>
      <diagonal/>
    </border>
    <border>
      <left style="medium">
        <color rgb="FFBFBFBF"/>
      </left>
      <right style="medium">
        <color rgb="FFBFBFBF"/>
      </right>
      <top style="medium">
        <color rgb="FFFF007F"/>
      </top>
      <bottom/>
      <diagonal/>
    </border>
    <border>
      <left style="medium">
        <color rgb="FFBFBFBF"/>
      </left>
      <right style="medium">
        <color rgb="FFFF007F"/>
      </right>
      <top style="medium">
        <color rgb="FFBFBFBF"/>
      </top>
      <bottom/>
      <diagonal/>
    </border>
    <border>
      <left style="medium">
        <color rgb="FFFF007F"/>
      </left>
      <right style="medium">
        <color rgb="FFD9D9D9"/>
      </right>
      <top style="medium">
        <color rgb="FFD9D9D9"/>
      </top>
      <bottom/>
      <diagonal/>
    </border>
    <border>
      <left style="medium">
        <color rgb="FFD9D9D9"/>
      </left>
      <right style="medium">
        <color rgb="FFFF007F"/>
      </right>
      <top style="medium">
        <color rgb="FFD9D9D9"/>
      </top>
      <bottom/>
      <diagonal/>
    </border>
    <border>
      <left style="medium">
        <color rgb="FFFF007F"/>
      </left>
      <right style="medium">
        <color rgb="FFBFBFBF"/>
      </right>
      <top style="medium">
        <color rgb="FFBFBFBF"/>
      </top>
      <bottom/>
      <diagonal/>
    </border>
    <border>
      <left style="medium">
        <color rgb="FFBFBFBF"/>
      </left>
      <right style="medium">
        <color rgb="FFBFBFBF"/>
      </right>
      <top style="medium">
        <color rgb="FFBFBFBF"/>
      </top>
      <bottom/>
      <diagonal/>
    </border>
    <border>
      <left style="medium">
        <color rgb="FFFFFFFF"/>
      </left>
      <right/>
      <top style="thin">
        <color rgb="FF000000"/>
      </top>
      <bottom/>
      <diagonal/>
    </border>
    <border>
      <left/>
      <right style="medium">
        <color rgb="FFFFFFFF"/>
      </right>
      <top style="thin">
        <color rgb="FF000000"/>
      </top>
      <bottom/>
      <diagonal/>
    </border>
    <border>
      <left/>
      <right/>
      <top style="thin">
        <color rgb="FF000000"/>
      </top>
      <bottom/>
      <diagonal/>
    </border>
    <border>
      <left/>
      <right/>
      <top/>
      <bottom style="thin">
        <color indexed="64"/>
      </bottom>
      <diagonal/>
    </border>
    <border>
      <left/>
      <right style="medium">
        <color rgb="FFFFFFFF"/>
      </right>
      <top/>
      <bottom/>
      <diagonal/>
    </border>
    <border>
      <left/>
      <right style="medium">
        <color rgb="FFBFBFBF"/>
      </right>
      <top style="medium">
        <color rgb="FFFF007F"/>
      </top>
      <bottom/>
      <diagonal/>
    </border>
    <border>
      <left/>
      <right style="medium">
        <color rgb="FFBFBFBF"/>
      </right>
      <top style="medium">
        <color rgb="FFFFFFFF"/>
      </top>
      <bottom/>
      <diagonal/>
    </border>
    <border>
      <left style="medium">
        <color rgb="FFBFBFBF"/>
      </left>
      <right/>
      <top style="medium">
        <color rgb="FFFF007F"/>
      </top>
      <bottom/>
      <diagonal/>
    </border>
    <border>
      <left style="medium">
        <color rgb="FFBFBFBF"/>
      </left>
      <right/>
      <top style="medium">
        <color rgb="FFBFBFBF"/>
      </top>
      <bottom/>
      <diagonal/>
    </border>
    <border>
      <left/>
      <right style="medium">
        <color rgb="FFBFBFBF"/>
      </right>
      <top style="medium">
        <color rgb="FFFFFFFF"/>
      </top>
      <bottom style="thin">
        <color indexed="64"/>
      </bottom>
      <diagonal/>
    </border>
    <border>
      <left style="medium">
        <color rgb="FFBFBFBF"/>
      </left>
      <right style="medium">
        <color rgb="FFFF007F"/>
      </right>
      <top style="medium">
        <color rgb="FFBFBFBF"/>
      </top>
      <bottom style="thin">
        <color indexed="64"/>
      </bottom>
      <diagonal/>
    </border>
    <border>
      <left style="medium">
        <color rgb="FFFF007F"/>
      </left>
      <right style="medium">
        <color rgb="FFD9D9D9"/>
      </right>
      <top style="medium">
        <color rgb="FFD9D9D9"/>
      </top>
      <bottom style="thin">
        <color indexed="64"/>
      </bottom>
      <diagonal/>
    </border>
    <border>
      <left style="medium">
        <color rgb="FFD9D9D9"/>
      </left>
      <right style="medium">
        <color rgb="FFFF007F"/>
      </right>
      <top style="medium">
        <color rgb="FFD9D9D9"/>
      </top>
      <bottom style="thin">
        <color indexed="64"/>
      </bottom>
      <diagonal/>
    </border>
    <border>
      <left style="medium">
        <color rgb="FFFF007F"/>
      </left>
      <right style="medium">
        <color rgb="FFBFBFBF"/>
      </right>
      <top style="medium">
        <color rgb="FFBFBFBF"/>
      </top>
      <bottom style="thin">
        <color indexed="64"/>
      </bottom>
      <diagonal/>
    </border>
    <border>
      <left style="medium">
        <color rgb="FFBFBFBF"/>
      </left>
      <right style="medium">
        <color rgb="FFBFBFBF"/>
      </right>
      <top style="medium">
        <color rgb="FFBFBFBF"/>
      </top>
      <bottom style="thin">
        <color indexed="64"/>
      </bottom>
      <diagonal/>
    </border>
    <border>
      <left style="medium">
        <color rgb="FFBFBFBF"/>
      </left>
      <right/>
      <top style="medium">
        <color rgb="FFBFBFBF"/>
      </top>
      <bottom style="thin">
        <color indexed="64"/>
      </bottom>
      <diagonal/>
    </border>
    <border>
      <left/>
      <right/>
      <top/>
      <bottom style="medium">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medium">
        <color rgb="FFD9D9D9"/>
      </top>
      <bottom/>
      <diagonal/>
    </border>
    <border>
      <left style="medium">
        <color rgb="FFD9DEE2"/>
      </left>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5">
    <xf numFmtId="0" fontId="0" fillId="0" borderId="0"/>
    <xf numFmtId="9" fontId="30" fillId="0" borderId="0" applyFont="0" applyFill="0" applyBorder="0" applyAlignment="0" applyProtection="0"/>
    <xf numFmtId="43" fontId="30" fillId="0" borderId="0" applyFont="0" applyFill="0" applyBorder="0" applyAlignment="0" applyProtection="0"/>
    <xf numFmtId="0" fontId="45" fillId="0" borderId="0"/>
    <xf numFmtId="0" fontId="50" fillId="14" borderId="0" applyNumberFormat="0" applyBorder="0" applyAlignment="0" applyProtection="0"/>
  </cellStyleXfs>
  <cellXfs count="329">
    <xf numFmtId="0" fontId="0" fillId="0" borderId="0" xfId="0"/>
    <xf numFmtId="0" fontId="2" fillId="0" borderId="0" xfId="0" applyFont="1" applyAlignment="1">
      <alignment vertical="center"/>
    </xf>
    <xf numFmtId="0" fontId="2" fillId="0" borderId="0" xfId="0" applyFont="1"/>
    <xf numFmtId="0" fontId="4" fillId="3" borderId="4" xfId="0" applyFont="1" applyFill="1" applyBorder="1" applyAlignment="1">
      <alignment vertical="center" wrapText="1"/>
    </xf>
    <xf numFmtId="0" fontId="2" fillId="0" borderId="3" xfId="0" applyFont="1" applyBorder="1" applyAlignment="1">
      <alignment vertical="center" wrapText="1"/>
    </xf>
    <xf numFmtId="0" fontId="6" fillId="0" borderId="0" xfId="0" applyFont="1"/>
    <xf numFmtId="9" fontId="2" fillId="0" borderId="0" xfId="0" applyNumberFormat="1" applyFont="1"/>
    <xf numFmtId="0" fontId="2" fillId="0" borderId="0" xfId="0" applyFont="1" applyAlignment="1">
      <alignment horizontal="right"/>
    </xf>
    <xf numFmtId="0" fontId="2" fillId="0" borderId="5" xfId="0" applyFont="1" applyBorder="1" applyAlignment="1">
      <alignment vertical="center" wrapText="1"/>
    </xf>
    <xf numFmtId="0" fontId="2" fillId="0" borderId="0" xfId="0" applyFont="1" applyAlignment="1">
      <alignment vertical="center" wrapText="1"/>
    </xf>
    <xf numFmtId="0" fontId="4" fillId="3" borderId="1" xfId="0" applyFont="1" applyFill="1" applyBorder="1" applyAlignment="1">
      <alignment vertical="center" wrapText="1"/>
    </xf>
    <xf numFmtId="9" fontId="2" fillId="0" borderId="0" xfId="0" applyNumberFormat="1" applyFont="1" applyAlignment="1">
      <alignment horizontal="right"/>
    </xf>
    <xf numFmtId="0" fontId="11" fillId="0" borderId="3" xfId="0" applyFont="1" applyBorder="1" applyAlignment="1">
      <alignment vertical="center" wrapText="1"/>
    </xf>
    <xf numFmtId="0" fontId="14" fillId="0" borderId="0" xfId="0" applyFont="1"/>
    <xf numFmtId="0" fontId="25" fillId="0" borderId="0" xfId="0" applyFont="1"/>
    <xf numFmtId="0" fontId="26" fillId="0" borderId="0" xfId="0" applyFont="1"/>
    <xf numFmtId="0" fontId="16" fillId="5" borderId="10"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29" fillId="0" borderId="0" xfId="0" applyFont="1"/>
    <xf numFmtId="0" fontId="11" fillId="0" borderId="0" xfId="0" applyFont="1" applyAlignment="1">
      <alignment vertical="center" wrapText="1"/>
    </xf>
    <xf numFmtId="0" fontId="11" fillId="0" borderId="0" xfId="0" applyFont="1" applyAlignment="1">
      <alignment wrapText="1"/>
    </xf>
    <xf numFmtId="0" fontId="19" fillId="4" borderId="21"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15" fillId="5" borderId="23" xfId="0" applyFont="1" applyFill="1" applyBorder="1" applyAlignment="1">
      <alignment horizontal="left" vertical="center"/>
    </xf>
    <xf numFmtId="0" fontId="27" fillId="6" borderId="26" xfId="0" applyFont="1" applyFill="1" applyBorder="1" applyAlignment="1">
      <alignment horizontal="left" vertical="center"/>
    </xf>
    <xf numFmtId="0" fontId="28" fillId="6" borderId="11" xfId="0" applyFont="1" applyFill="1" applyBorder="1" applyAlignment="1">
      <alignment horizontal="center" vertical="center" wrapText="1"/>
    </xf>
    <xf numFmtId="0" fontId="4" fillId="2" borderId="28" xfId="0" applyFont="1" applyFill="1" applyBorder="1" applyAlignment="1">
      <alignment horizontal="left" vertical="center"/>
    </xf>
    <xf numFmtId="0" fontId="18" fillId="4" borderId="30"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4" fillId="2" borderId="27" xfId="0" applyFont="1" applyFill="1" applyBorder="1" applyAlignment="1">
      <alignment horizontal="left" vertical="center"/>
    </xf>
    <xf numFmtId="0" fontId="19" fillId="4" borderId="29" xfId="0" applyFont="1" applyFill="1" applyBorder="1" applyAlignment="1">
      <alignment horizontal="center" vertical="center" wrapText="1"/>
    </xf>
    <xf numFmtId="0" fontId="4" fillId="2" borderId="31" xfId="0" applyFont="1" applyFill="1" applyBorder="1" applyAlignment="1">
      <alignment horizontal="left" vertical="center"/>
    </xf>
    <xf numFmtId="0" fontId="18" fillId="4" borderId="32"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7" borderId="34"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6"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2" fillId="0" borderId="38" xfId="0" applyFont="1" applyBorder="1"/>
    <xf numFmtId="0" fontId="32" fillId="0" borderId="0" xfId="0" applyFont="1"/>
    <xf numFmtId="0" fontId="32" fillId="0" borderId="38" xfId="0" applyFont="1" applyBorder="1"/>
    <xf numFmtId="0" fontId="11" fillId="0" borderId="0" xfId="0" applyFont="1"/>
    <xf numFmtId="0" fontId="11"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right"/>
    </xf>
    <xf numFmtId="0" fontId="11" fillId="0" borderId="0" xfId="0" applyFont="1" applyAlignment="1">
      <alignment horizontal="right"/>
    </xf>
    <xf numFmtId="0" fontId="12" fillId="0" borderId="0" xfId="0" applyFont="1"/>
    <xf numFmtId="9" fontId="11" fillId="0" borderId="0" xfId="0" applyNumberFormat="1" applyFont="1" applyAlignment="1">
      <alignment horizontal="right"/>
    </xf>
    <xf numFmtId="0" fontId="2" fillId="0" borderId="38" xfId="0" applyFont="1" applyBorder="1" applyAlignment="1">
      <alignment horizontal="right"/>
    </xf>
    <xf numFmtId="0" fontId="34" fillId="0" borderId="0" xfId="0" applyFont="1" applyAlignment="1">
      <alignment horizontal="right"/>
    </xf>
    <xf numFmtId="0" fontId="35" fillId="0" borderId="0" xfId="0" applyFont="1"/>
    <xf numFmtId="0" fontId="2" fillId="0" borderId="0" xfId="0" applyFont="1" applyAlignment="1">
      <alignment horizontal="left"/>
    </xf>
    <xf numFmtId="0" fontId="3" fillId="0" borderId="0" xfId="0" applyFont="1" applyAlignment="1">
      <alignment horizontal="center" vertical="center" wrapText="1"/>
    </xf>
    <xf numFmtId="0" fontId="12" fillId="0" borderId="0" xfId="0" applyFont="1" applyAlignment="1">
      <alignment wrapText="1"/>
    </xf>
    <xf numFmtId="167" fontId="11" fillId="0" borderId="0" xfId="2" applyNumberFormat="1" applyFont="1" applyFill="1" applyAlignment="1">
      <alignment horizontal="right" wrapText="1"/>
    </xf>
    <xf numFmtId="0" fontId="28" fillId="0" borderId="9" xfId="0" applyFont="1" applyBorder="1" applyAlignment="1">
      <alignment vertical="center" wrapText="1"/>
    </xf>
    <xf numFmtId="0" fontId="36" fillId="0" borderId="0" xfId="0" applyFont="1"/>
    <xf numFmtId="0" fontId="27" fillId="0" borderId="0" xfId="0" applyFont="1" applyAlignment="1">
      <alignment vertical="center" wrapText="1"/>
    </xf>
    <xf numFmtId="0" fontId="3" fillId="0" borderId="0" xfId="0" applyFont="1" applyAlignment="1">
      <alignment horizontal="left" vertical="center" wrapText="1" indent="1"/>
    </xf>
    <xf numFmtId="0" fontId="4" fillId="0" borderId="8" xfId="0" applyFont="1" applyBorder="1" applyAlignment="1">
      <alignment vertical="center" wrapText="1"/>
    </xf>
    <xf numFmtId="0" fontId="40" fillId="6" borderId="0" xfId="0" applyFont="1" applyFill="1" applyAlignment="1">
      <alignment horizontal="left" wrapText="1"/>
    </xf>
    <xf numFmtId="0" fontId="40" fillId="6" borderId="7" xfId="0" applyFont="1" applyFill="1" applyBorder="1" applyAlignment="1">
      <alignment horizontal="left" wrapText="1"/>
    </xf>
    <xf numFmtId="9" fontId="2" fillId="0" borderId="0" xfId="1" applyFont="1" applyBorder="1" applyAlignment="1">
      <alignment horizontal="left" vertical="top" wrapText="1"/>
    </xf>
    <xf numFmtId="0" fontId="9" fillId="0" borderId="0" xfId="0" applyFont="1" applyAlignment="1">
      <alignment horizontal="left" wrapText="1"/>
    </xf>
    <xf numFmtId="165" fontId="11" fillId="0" borderId="0" xfId="0" applyNumberFormat="1" applyFont="1" applyAlignment="1">
      <alignment horizontal="right"/>
    </xf>
    <xf numFmtId="0" fontId="38" fillId="0" borderId="0" xfId="0" applyFont="1" applyAlignment="1">
      <alignment horizontal="left" wrapText="1"/>
    </xf>
    <xf numFmtId="10" fontId="11" fillId="0" borderId="0" xfId="0" applyNumberFormat="1" applyFont="1" applyAlignment="1">
      <alignment horizontal="right"/>
    </xf>
    <xf numFmtId="9" fontId="11" fillId="0" borderId="0" xfId="0" applyNumberFormat="1" applyFont="1" applyAlignment="1">
      <alignment vertical="center"/>
    </xf>
    <xf numFmtId="9" fontId="11" fillId="0" borderId="0" xfId="0" applyNumberFormat="1" applyFont="1"/>
    <xf numFmtId="0" fontId="2" fillId="0" borderId="0" xfId="0" applyFont="1" applyAlignment="1">
      <alignment wrapText="1"/>
    </xf>
    <xf numFmtId="0" fontId="12" fillId="0" borderId="0" xfId="0" applyFont="1" applyAlignment="1">
      <alignment horizontal="left"/>
    </xf>
    <xf numFmtId="0" fontId="11" fillId="0" borderId="0" xfId="0" applyFont="1" applyAlignment="1">
      <alignment horizontal="left"/>
    </xf>
    <xf numFmtId="0" fontId="43" fillId="0" borderId="0" xfId="0" applyFont="1" applyAlignment="1">
      <alignment horizontal="left" vertical="top"/>
    </xf>
    <xf numFmtId="0" fontId="38" fillId="0" borderId="2" xfId="0" applyFont="1" applyBorder="1"/>
    <xf numFmtId="0" fontId="38" fillId="0" borderId="0" xfId="0" applyFont="1"/>
    <xf numFmtId="10" fontId="11" fillId="0" borderId="0" xfId="0" applyNumberFormat="1" applyFont="1" applyAlignment="1">
      <alignment horizontal="right" vertical="center"/>
    </xf>
    <xf numFmtId="0" fontId="12" fillId="8" borderId="0" xfId="0" applyFont="1" applyFill="1" applyAlignment="1">
      <alignment horizontal="right"/>
    </xf>
    <xf numFmtId="0" fontId="12" fillId="8" borderId="0" xfId="0" applyFont="1" applyFill="1" applyAlignment="1">
      <alignment vertical="center" wrapText="1"/>
    </xf>
    <xf numFmtId="0" fontId="12" fillId="8" borderId="0" xfId="0" applyFont="1" applyFill="1" applyAlignment="1">
      <alignment horizontal="right" wrapText="1"/>
    </xf>
    <xf numFmtId="9" fontId="2" fillId="0" borderId="0" xfId="1" applyFont="1" applyFill="1" applyBorder="1" applyAlignment="1">
      <alignment wrapText="1"/>
    </xf>
    <xf numFmtId="9" fontId="2" fillId="0" borderId="0" xfId="1" applyFont="1" applyFill="1" applyBorder="1" applyAlignment="1">
      <alignment horizontal="right" wrapText="1"/>
    </xf>
    <xf numFmtId="49" fontId="2" fillId="0" borderId="0" xfId="0" applyNumberFormat="1" applyFont="1" applyAlignment="1">
      <alignment horizontal="right"/>
    </xf>
    <xf numFmtId="0" fontId="12" fillId="8" borderId="0" xfId="0" applyFont="1" applyFill="1" applyAlignment="1">
      <alignment horizontal="right" vertical="center" wrapText="1"/>
    </xf>
    <xf numFmtId="49" fontId="2" fillId="0" borderId="0" xfId="0" applyNumberFormat="1" applyFont="1" applyAlignment="1">
      <alignment horizontal="right" vertical="top"/>
    </xf>
    <xf numFmtId="49" fontId="1"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11" fillId="0" borderId="3" xfId="0" applyFont="1" applyBorder="1" applyAlignment="1">
      <alignment horizontal="right" vertical="center" wrapText="1"/>
    </xf>
    <xf numFmtId="49" fontId="11" fillId="0" borderId="3" xfId="0" applyNumberFormat="1" applyFont="1" applyBorder="1" applyAlignment="1">
      <alignment horizontal="right" vertical="center" wrapText="1"/>
    </xf>
    <xf numFmtId="0" fontId="38" fillId="0" borderId="0" xfId="0" applyFont="1" applyAlignment="1">
      <alignment wrapText="1"/>
    </xf>
    <xf numFmtId="0" fontId="41" fillId="0" borderId="0" xfId="0" applyFont="1" applyAlignment="1">
      <alignment wrapText="1"/>
    </xf>
    <xf numFmtId="10" fontId="2" fillId="0" borderId="0" xfId="0" applyNumberFormat="1" applyFont="1"/>
    <xf numFmtId="9" fontId="14" fillId="9" borderId="39" xfId="0" applyNumberFormat="1" applyFont="1" applyFill="1" applyBorder="1" applyAlignment="1">
      <alignment horizontal="right" vertical="center" wrapText="1"/>
    </xf>
    <xf numFmtId="9" fontId="14" fillId="9" borderId="40" xfId="0" applyNumberFormat="1" applyFont="1" applyFill="1" applyBorder="1" applyAlignment="1">
      <alignment horizontal="right" vertical="center" wrapText="1"/>
    </xf>
    <xf numFmtId="9" fontId="14" fillId="0" borderId="0" xfId="0" applyNumberFormat="1" applyFont="1" applyAlignment="1">
      <alignment horizontal="right" vertical="center" wrapText="1"/>
    </xf>
    <xf numFmtId="9" fontId="11" fillId="0" borderId="3" xfId="0" applyNumberFormat="1" applyFont="1" applyBorder="1" applyAlignment="1">
      <alignment vertical="center" wrapText="1"/>
    </xf>
    <xf numFmtId="3" fontId="14" fillId="0" borderId="41" xfId="0" applyNumberFormat="1" applyFont="1" applyBorder="1" applyAlignment="1">
      <alignment horizontal="right" vertical="center" wrapText="1"/>
    </xf>
    <xf numFmtId="3" fontId="14" fillId="0" borderId="0" xfId="0" applyNumberFormat="1" applyFont="1" applyAlignment="1">
      <alignment horizontal="right" vertical="center" wrapText="1"/>
    </xf>
    <xf numFmtId="0" fontId="14" fillId="0" borderId="0" xfId="0" applyFont="1" applyAlignment="1">
      <alignment horizontal="right" vertical="center" wrapText="1"/>
    </xf>
    <xf numFmtId="3" fontId="14" fillId="0" borderId="0" xfId="0" applyNumberFormat="1" applyFont="1" applyAlignment="1">
      <alignment vertical="center" wrapText="1"/>
    </xf>
    <xf numFmtId="0" fontId="2" fillId="0" borderId="0" xfId="0" applyFont="1" applyAlignment="1">
      <alignment horizontal="right" wrapText="1"/>
    </xf>
    <xf numFmtId="0" fontId="27" fillId="5" borderId="0" xfId="0" applyFont="1" applyFill="1" applyAlignment="1">
      <alignment vertical="center" wrapText="1"/>
    </xf>
    <xf numFmtId="0" fontId="46" fillId="5" borderId="0" xfId="0" applyFont="1" applyFill="1" applyAlignment="1">
      <alignment vertical="center" wrapText="1"/>
    </xf>
    <xf numFmtId="1" fontId="46" fillId="5" borderId="0" xfId="0" applyNumberFormat="1" applyFont="1" applyFill="1" applyAlignment="1">
      <alignment horizontal="right" vertical="center"/>
    </xf>
    <xf numFmtId="0" fontId="46" fillId="5" borderId="0" xfId="0" applyFont="1" applyFill="1" applyAlignment="1">
      <alignment horizontal="right" vertical="center" wrapText="1"/>
    </xf>
    <xf numFmtId="0" fontId="46" fillId="5" borderId="3" xfId="0" applyFont="1" applyFill="1" applyBorder="1" applyAlignment="1">
      <alignment vertical="center" wrapText="1"/>
    </xf>
    <xf numFmtId="0" fontId="2" fillId="0" borderId="42" xfId="0" applyFont="1" applyBorder="1" applyAlignment="1">
      <alignment vertical="center" wrapText="1"/>
    </xf>
    <xf numFmtId="0" fontId="46" fillId="5" borderId="0" xfId="0" applyFont="1" applyFill="1" applyAlignment="1">
      <alignment horizontal="right" vertical="center" wrapText="1" indent="4"/>
    </xf>
    <xf numFmtId="0" fontId="40" fillId="6" borderId="3" xfId="0" applyFont="1" applyFill="1" applyBorder="1" applyAlignment="1">
      <alignment horizontal="center" vertical="center" wrapText="1"/>
    </xf>
    <xf numFmtId="0" fontId="40" fillId="0" borderId="3" xfId="0" applyFont="1" applyBorder="1" applyAlignment="1">
      <alignment horizontal="center" vertical="center" wrapText="1"/>
    </xf>
    <xf numFmtId="0" fontId="46" fillId="5" borderId="3" xfId="0" applyFont="1" applyFill="1" applyBorder="1" applyAlignment="1">
      <alignment horizontal="right" vertical="center" wrapText="1" indent="1"/>
    </xf>
    <xf numFmtId="0" fontId="15" fillId="5" borderId="0" xfId="0" applyFont="1" applyFill="1" applyAlignment="1">
      <alignment vertical="center" wrapText="1"/>
    </xf>
    <xf numFmtId="0" fontId="47" fillId="0" borderId="0" xfId="0" applyFont="1" applyAlignment="1">
      <alignment horizontal="left" vertical="center"/>
    </xf>
    <xf numFmtId="0" fontId="48" fillId="0" borderId="0" xfId="0" applyFont="1" applyAlignment="1">
      <alignment vertical="center"/>
    </xf>
    <xf numFmtId="0" fontId="2" fillId="0" borderId="7" xfId="0" applyFont="1" applyBorder="1" applyAlignment="1">
      <alignment horizontal="right"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2" fillId="0" borderId="3" xfId="0" applyFont="1" applyBorder="1" applyAlignment="1">
      <alignment horizontal="right" vertical="center" wrapText="1"/>
    </xf>
    <xf numFmtId="10" fontId="11" fillId="0" borderId="0" xfId="0" applyNumberFormat="1" applyFont="1"/>
    <xf numFmtId="0" fontId="2" fillId="0" borderId="0" xfId="0" applyFont="1" applyAlignment="1">
      <alignment vertical="top"/>
    </xf>
    <xf numFmtId="0" fontId="2" fillId="0" borderId="43" xfId="0" applyFont="1" applyBorder="1"/>
    <xf numFmtId="0" fontId="14" fillId="4" borderId="25" xfId="0" applyFont="1" applyFill="1" applyBorder="1" applyAlignment="1">
      <alignment vertical="top" wrapText="1"/>
    </xf>
    <xf numFmtId="0" fontId="2" fillId="0" borderId="25" xfId="0" applyFont="1" applyBorder="1"/>
    <xf numFmtId="0" fontId="4" fillId="4" borderId="0" xfId="0" applyFont="1" applyFill="1" applyAlignment="1">
      <alignment vertical="top"/>
    </xf>
    <xf numFmtId="0" fontId="14" fillId="4" borderId="46" xfId="0" applyFont="1" applyFill="1" applyBorder="1" applyAlignment="1">
      <alignment vertical="top" wrapText="1"/>
    </xf>
    <xf numFmtId="0" fontId="14" fillId="4" borderId="44" xfId="0" applyFont="1" applyFill="1" applyBorder="1" applyAlignment="1">
      <alignment vertical="top" wrapText="1"/>
    </xf>
    <xf numFmtId="0" fontId="14" fillId="4" borderId="45" xfId="0" applyFont="1" applyFill="1" applyBorder="1" applyAlignment="1">
      <alignment vertical="top" wrapText="1"/>
    </xf>
    <xf numFmtId="0" fontId="2" fillId="0" borderId="25" xfId="0" applyFont="1" applyBorder="1" applyAlignment="1">
      <alignment vertical="top"/>
    </xf>
    <xf numFmtId="0" fontId="2" fillId="0" borderId="25" xfId="0" applyFont="1" applyBorder="1" applyAlignment="1">
      <alignment vertical="top" wrapText="1"/>
    </xf>
    <xf numFmtId="0" fontId="2" fillId="0" borderId="44" xfId="0" applyFont="1" applyBorder="1" applyAlignment="1">
      <alignment vertical="top" wrapText="1"/>
    </xf>
    <xf numFmtId="0" fontId="14" fillId="4" borderId="38" xfId="0" applyFont="1" applyFill="1" applyBorder="1" applyAlignment="1">
      <alignment vertical="top" wrapText="1"/>
    </xf>
    <xf numFmtId="0" fontId="2" fillId="0" borderId="38" xfId="0" applyFont="1" applyBorder="1" applyAlignment="1">
      <alignment vertical="top" wrapText="1"/>
    </xf>
    <xf numFmtId="0" fontId="14" fillId="0" borderId="46" xfId="0" applyFont="1" applyBorder="1" applyAlignment="1">
      <alignment vertical="top"/>
    </xf>
    <xf numFmtId="0" fontId="2" fillId="0" borderId="43" xfId="0" applyFont="1" applyBorder="1" applyAlignment="1">
      <alignment vertical="top"/>
    </xf>
    <xf numFmtId="0" fontId="2" fillId="0" borderId="38" xfId="0" applyFont="1" applyBorder="1" applyAlignment="1">
      <alignment vertical="top"/>
    </xf>
    <xf numFmtId="0" fontId="2" fillId="0" borderId="44" xfId="0" applyFont="1" applyBorder="1" applyAlignment="1">
      <alignment vertical="top"/>
    </xf>
    <xf numFmtId="0" fontId="2" fillId="0" borderId="45" xfId="0" applyFont="1" applyBorder="1" applyAlignment="1">
      <alignment vertical="top"/>
    </xf>
    <xf numFmtId="0" fontId="2" fillId="0" borderId="46" xfId="0" applyFont="1" applyBorder="1" applyAlignment="1">
      <alignment vertical="top" wrapText="1"/>
    </xf>
    <xf numFmtId="0" fontId="2" fillId="0" borderId="38" xfId="0" applyFont="1" applyBorder="1" applyAlignment="1">
      <alignment horizontal="left" vertical="top" wrapText="1"/>
    </xf>
    <xf numFmtId="0" fontId="2" fillId="0" borderId="45" xfId="0" applyFont="1" applyBorder="1" applyAlignment="1">
      <alignment vertical="top" wrapText="1"/>
    </xf>
    <xf numFmtId="0" fontId="2" fillId="0" borderId="38" xfId="0" applyFont="1" applyBorder="1" applyAlignment="1">
      <alignment horizontal="left" vertical="top"/>
    </xf>
    <xf numFmtId="0" fontId="6" fillId="0" borderId="46" xfId="0" applyFont="1" applyBorder="1" applyAlignment="1">
      <alignment horizontal="left" vertical="top" wrapText="1"/>
    </xf>
    <xf numFmtId="0" fontId="2" fillId="0" borderId="25" xfId="0" applyFont="1" applyBorder="1" applyAlignment="1">
      <alignment wrapText="1"/>
    </xf>
    <xf numFmtId="0" fontId="2" fillId="0" borderId="0" xfId="0" applyFont="1" applyAlignment="1">
      <alignment horizontal="left" vertical="top"/>
    </xf>
    <xf numFmtId="0" fontId="46" fillId="5" borderId="0" xfId="0" applyFont="1" applyFill="1" applyAlignment="1">
      <alignment horizontal="left" wrapText="1"/>
    </xf>
    <xf numFmtId="0" fontId="44" fillId="0" borderId="0" xfId="0" applyFont="1"/>
    <xf numFmtId="0" fontId="44" fillId="11" borderId="0" xfId="0" applyFont="1" applyFill="1"/>
    <xf numFmtId="0" fontId="11" fillId="11" borderId="0" xfId="0" applyFont="1" applyFill="1"/>
    <xf numFmtId="0" fontId="46" fillId="11" borderId="0" xfId="0" applyFont="1" applyFill="1" applyAlignment="1">
      <alignment vertical="center" wrapText="1"/>
    </xf>
    <xf numFmtId="0" fontId="46" fillId="11" borderId="0" xfId="0" applyFont="1" applyFill="1" applyAlignment="1">
      <alignment horizontal="right" vertical="center" wrapText="1"/>
    </xf>
    <xf numFmtId="0" fontId="12" fillId="11" borderId="0" xfId="0" applyFont="1" applyFill="1" applyAlignment="1">
      <alignment vertical="center"/>
    </xf>
    <xf numFmtId="0" fontId="49" fillId="11" borderId="0" xfId="0" applyFont="1" applyFill="1" applyAlignment="1">
      <alignment horizontal="left"/>
    </xf>
    <xf numFmtId="0" fontId="33" fillId="0" borderId="0" xfId="0" applyFont="1"/>
    <xf numFmtId="0" fontId="52" fillId="0" borderId="0" xfId="0" applyFont="1" applyAlignment="1">
      <alignment horizontal="right"/>
    </xf>
    <xf numFmtId="0" fontId="12" fillId="12" borderId="0" xfId="0" applyFont="1" applyFill="1" applyAlignment="1">
      <alignment vertical="center"/>
    </xf>
    <xf numFmtId="0" fontId="11" fillId="12" borderId="0" xfId="0" applyFont="1" applyFill="1" applyAlignment="1">
      <alignment horizontal="right"/>
    </xf>
    <xf numFmtId="0" fontId="11" fillId="11" borderId="0" xfId="0" applyFont="1" applyFill="1" applyAlignment="1">
      <alignment horizontal="right"/>
    </xf>
    <xf numFmtId="9" fontId="11" fillId="11" borderId="0" xfId="0" applyNumberFormat="1" applyFont="1" applyFill="1" applyAlignment="1">
      <alignment horizontal="right"/>
    </xf>
    <xf numFmtId="0" fontId="11" fillId="11" borderId="0" xfId="0" applyFont="1" applyFill="1" applyAlignment="1">
      <alignment horizontal="left" wrapText="1"/>
    </xf>
    <xf numFmtId="0" fontId="11" fillId="11" borderId="0" xfId="0" quotePrefix="1" applyFont="1" applyFill="1" applyAlignment="1">
      <alignment horizontal="right"/>
    </xf>
    <xf numFmtId="9" fontId="11" fillId="11" borderId="0" xfId="1" applyFont="1" applyFill="1" applyBorder="1" applyAlignment="1">
      <alignment horizontal="right"/>
    </xf>
    <xf numFmtId="0" fontId="11" fillId="11" borderId="0" xfId="0" applyFont="1" applyFill="1" applyAlignment="1">
      <alignment horizontal="left"/>
    </xf>
    <xf numFmtId="9" fontId="11" fillId="11" borderId="0" xfId="0" quotePrefix="1" applyNumberFormat="1" applyFont="1" applyFill="1" applyAlignment="1">
      <alignment horizontal="right"/>
    </xf>
    <xf numFmtId="9" fontId="14" fillId="11" borderId="0" xfId="0" quotePrefix="1" applyNumberFormat="1" applyFont="1" applyFill="1" applyAlignment="1">
      <alignment horizontal="right"/>
    </xf>
    <xf numFmtId="3" fontId="11" fillId="11" borderId="0" xfId="0" quotePrefix="1" applyNumberFormat="1" applyFont="1" applyFill="1" applyAlignment="1">
      <alignment horizontal="right"/>
    </xf>
    <xf numFmtId="1" fontId="14" fillId="11" borderId="0" xfId="0" quotePrefix="1" applyNumberFormat="1" applyFont="1" applyFill="1" applyAlignment="1">
      <alignment horizontal="right"/>
    </xf>
    <xf numFmtId="9" fontId="11" fillId="11" borderId="0" xfId="0" applyNumberFormat="1" applyFont="1" applyFill="1" applyAlignment="1">
      <alignment horizontal="right" vertical="top"/>
    </xf>
    <xf numFmtId="0" fontId="4" fillId="11" borderId="0" xfId="0" applyFont="1" applyFill="1" applyAlignment="1">
      <alignment horizontal="left"/>
    </xf>
    <xf numFmtId="9" fontId="33" fillId="11" borderId="0" xfId="0" quotePrefix="1" applyNumberFormat="1" applyFont="1" applyFill="1" applyAlignment="1">
      <alignment horizontal="right"/>
    </xf>
    <xf numFmtId="10" fontId="11" fillId="11" borderId="0" xfId="0" applyNumberFormat="1" applyFont="1" applyFill="1" applyAlignment="1">
      <alignment horizontal="right"/>
    </xf>
    <xf numFmtId="9" fontId="11" fillId="11" borderId="0" xfId="0" applyNumberFormat="1" applyFont="1" applyFill="1" applyAlignment="1">
      <alignment vertical="center"/>
    </xf>
    <xf numFmtId="0" fontId="11" fillId="0" borderId="0" xfId="0" quotePrefix="1" applyFont="1" applyAlignment="1">
      <alignment horizontal="right"/>
    </xf>
    <xf numFmtId="9" fontId="11" fillId="0" borderId="0" xfId="0" quotePrefix="1" applyNumberFormat="1" applyFont="1" applyAlignment="1">
      <alignment horizontal="right"/>
    </xf>
    <xf numFmtId="3" fontId="11" fillId="11" borderId="0" xfId="0" applyNumberFormat="1" applyFont="1" applyFill="1" applyAlignment="1">
      <alignment vertical="center"/>
    </xf>
    <xf numFmtId="3" fontId="11" fillId="11" borderId="0" xfId="0" applyNumberFormat="1" applyFont="1" applyFill="1" applyAlignment="1">
      <alignment horizontal="right"/>
    </xf>
    <xf numFmtId="1" fontId="11" fillId="11" borderId="0" xfId="0" applyNumberFormat="1" applyFont="1" applyFill="1" applyAlignment="1">
      <alignment horizontal="right"/>
    </xf>
    <xf numFmtId="9" fontId="51" fillId="11" borderId="0" xfId="4" applyNumberFormat="1" applyFont="1" applyFill="1" applyBorder="1" applyAlignment="1">
      <alignment horizontal="right"/>
    </xf>
    <xf numFmtId="0" fontId="2" fillId="11" borderId="0" xfId="0" applyFont="1" applyFill="1" applyAlignment="1">
      <alignment horizontal="left"/>
    </xf>
    <xf numFmtId="0" fontId="42" fillId="11" borderId="0" xfId="0" applyFont="1" applyFill="1" applyAlignment="1">
      <alignment horizontal="left"/>
    </xf>
    <xf numFmtId="0" fontId="2" fillId="11" borderId="0" xfId="0" applyFont="1" applyFill="1" applyAlignment="1">
      <alignment horizontal="left" vertical="center" indent="2"/>
    </xf>
    <xf numFmtId="0" fontId="6" fillId="11" borderId="0" xfId="0" applyFont="1" applyFill="1" applyAlignment="1">
      <alignment horizontal="left"/>
    </xf>
    <xf numFmtId="165" fontId="11" fillId="11" borderId="0" xfId="0" applyNumberFormat="1" applyFont="1" applyFill="1" applyAlignment="1">
      <alignment horizontal="right"/>
    </xf>
    <xf numFmtId="0" fontId="14" fillId="11" borderId="0" xfId="0" applyFont="1" applyFill="1" applyAlignment="1">
      <alignment horizontal="left" wrapText="1"/>
    </xf>
    <xf numFmtId="0" fontId="4" fillId="11" borderId="0" xfId="0" applyFont="1" applyFill="1" applyAlignment="1">
      <alignment horizontal="left" wrapText="1"/>
    </xf>
    <xf numFmtId="0" fontId="12" fillId="8" borderId="0" xfId="0" applyFont="1" applyFill="1" applyAlignment="1">
      <alignment vertical="center"/>
    </xf>
    <xf numFmtId="165" fontId="12" fillId="8" borderId="0" xfId="1" applyNumberFormat="1" applyFont="1" applyFill="1" applyBorder="1" applyAlignment="1">
      <alignment vertical="center"/>
    </xf>
    <xf numFmtId="165" fontId="12" fillId="8" borderId="0" xfId="0" applyNumberFormat="1" applyFont="1" applyFill="1" applyAlignment="1">
      <alignment horizontal="right"/>
    </xf>
    <xf numFmtId="165" fontId="12" fillId="0" borderId="0" xfId="1" applyNumberFormat="1" applyFont="1" applyFill="1" applyBorder="1" applyAlignment="1">
      <alignment vertical="center"/>
    </xf>
    <xf numFmtId="164" fontId="11" fillId="0" borderId="0" xfId="0" applyNumberFormat="1" applyFont="1" applyAlignment="1">
      <alignment vertical="center"/>
    </xf>
    <xf numFmtId="164" fontId="11" fillId="0" borderId="0" xfId="0" applyNumberFormat="1" applyFont="1" applyAlignment="1">
      <alignment horizontal="right"/>
    </xf>
    <xf numFmtId="164" fontId="11" fillId="0" borderId="0" xfId="2" applyNumberFormat="1" applyFont="1" applyBorder="1" applyAlignment="1">
      <alignment horizontal="right"/>
    </xf>
    <xf numFmtId="0" fontId="46" fillId="5" borderId="0" xfId="0" applyFont="1" applyFill="1" applyAlignment="1">
      <alignment horizontal="right" wrapText="1"/>
    </xf>
    <xf numFmtId="0" fontId="12" fillId="8" borderId="0" xfId="0" applyFont="1" applyFill="1" applyAlignment="1">
      <alignment horizontal="right" vertical="center"/>
    </xf>
    <xf numFmtId="0" fontId="11" fillId="8" borderId="0" xfId="0" applyFont="1" applyFill="1" applyAlignment="1">
      <alignment horizontal="right"/>
    </xf>
    <xf numFmtId="9" fontId="12" fillId="8" borderId="0" xfId="0" applyNumberFormat="1" applyFont="1" applyFill="1" applyAlignment="1">
      <alignment horizontal="right"/>
    </xf>
    <xf numFmtId="0" fontId="11" fillId="0" borderId="0" xfId="0" applyFont="1" applyAlignment="1">
      <alignment horizontal="right" vertical="center"/>
    </xf>
    <xf numFmtId="167" fontId="11" fillId="0" borderId="0" xfId="2" applyNumberFormat="1" applyFont="1" applyBorder="1" applyAlignment="1">
      <alignment vertical="center"/>
    </xf>
    <xf numFmtId="167" fontId="11" fillId="0" borderId="0" xfId="2" applyNumberFormat="1" applyFont="1" applyBorder="1" applyAlignment="1">
      <alignment horizontal="right"/>
    </xf>
    <xf numFmtId="41" fontId="11" fillId="0" borderId="0" xfId="0" applyNumberFormat="1" applyFont="1" applyAlignment="1">
      <alignment horizontal="right"/>
    </xf>
    <xf numFmtId="43" fontId="11" fillId="0" borderId="0" xfId="2" applyFont="1" applyBorder="1" applyAlignment="1">
      <alignment vertical="center"/>
    </xf>
    <xf numFmtId="43" fontId="11" fillId="0" borderId="0" xfId="2" applyFont="1" applyBorder="1" applyAlignment="1">
      <alignment horizontal="right"/>
    </xf>
    <xf numFmtId="4" fontId="11" fillId="0" borderId="0" xfId="0" applyNumberFormat="1" applyFont="1" applyAlignment="1">
      <alignment horizontal="right"/>
    </xf>
    <xf numFmtId="9" fontId="12" fillId="8" borderId="0" xfId="1" applyFont="1" applyFill="1" applyBorder="1" applyAlignment="1">
      <alignment horizontal="right"/>
    </xf>
    <xf numFmtId="9" fontId="11" fillId="0" borderId="0" xfId="1" applyFont="1" applyFill="1" applyBorder="1" applyAlignment="1">
      <alignment horizontal="right"/>
    </xf>
    <xf numFmtId="3" fontId="11" fillId="0" borderId="0" xfId="0" applyNumberFormat="1" applyFont="1" applyAlignment="1">
      <alignment horizontal="right"/>
    </xf>
    <xf numFmtId="3" fontId="11" fillId="0" borderId="0" xfId="2" applyNumberFormat="1" applyFont="1" applyBorder="1" applyAlignment="1">
      <alignment horizontal="right"/>
    </xf>
    <xf numFmtId="3" fontId="11" fillId="0" borderId="0" xfId="0" applyNumberFormat="1" applyFont="1" applyAlignment="1">
      <alignment horizontal="right" wrapText="1"/>
    </xf>
    <xf numFmtId="2" fontId="11" fillId="0" borderId="0" xfId="0" applyNumberFormat="1" applyFont="1" applyAlignment="1">
      <alignment horizontal="right"/>
    </xf>
    <xf numFmtId="9" fontId="11" fillId="0" borderId="0" xfId="0" applyNumberFormat="1" applyFont="1" applyAlignment="1">
      <alignment horizontal="right" wrapText="1"/>
    </xf>
    <xf numFmtId="9" fontId="11" fillId="0" borderId="0" xfId="1" applyFont="1" applyBorder="1" applyAlignment="1">
      <alignment horizontal="right"/>
    </xf>
    <xf numFmtId="10" fontId="12" fillId="8" borderId="0" xfId="0" applyNumberFormat="1" applyFont="1" applyFill="1" applyAlignment="1">
      <alignment horizontal="right"/>
    </xf>
    <xf numFmtId="49" fontId="11" fillId="0" borderId="0" xfId="0" applyNumberFormat="1" applyFont="1" applyAlignment="1">
      <alignment horizontal="right"/>
    </xf>
    <xf numFmtId="0" fontId="11" fillId="10" borderId="0" xfId="0" applyFont="1" applyFill="1" applyAlignment="1">
      <alignment horizontal="right"/>
    </xf>
    <xf numFmtId="3" fontId="2" fillId="0" borderId="0" xfId="0" applyNumberFormat="1" applyFont="1"/>
    <xf numFmtId="3" fontId="2" fillId="0" borderId="0" xfId="0" applyNumberFormat="1" applyFont="1" applyAlignment="1">
      <alignment vertical="center" wrapText="1"/>
    </xf>
    <xf numFmtId="3" fontId="2" fillId="0" borderId="0" xfId="0" applyNumberFormat="1" applyFont="1" applyAlignment="1">
      <alignment horizontal="right"/>
    </xf>
    <xf numFmtId="9" fontId="12" fillId="8" borderId="0" xfId="0" quotePrefix="1" applyNumberFormat="1" applyFont="1" applyFill="1" applyAlignment="1" applyProtection="1">
      <alignment horizontal="right" vertical="center" wrapText="1"/>
      <protection locked="0"/>
    </xf>
    <xf numFmtId="0" fontId="11" fillId="0" borderId="0" xfId="0" applyFont="1" applyAlignment="1">
      <alignment horizontal="right" vertical="center" wrapText="1"/>
    </xf>
    <xf numFmtId="9" fontId="11" fillId="0" borderId="0" xfId="0" quotePrefix="1" applyNumberFormat="1" applyFont="1" applyAlignment="1" applyProtection="1">
      <alignment horizontal="right" vertical="center" wrapText="1"/>
      <protection locked="0"/>
    </xf>
    <xf numFmtId="3" fontId="11" fillId="0" borderId="0" xfId="0" applyNumberFormat="1" applyFont="1" applyAlignment="1">
      <alignment horizontal="right" vertical="center"/>
    </xf>
    <xf numFmtId="0" fontId="12" fillId="8" borderId="0" xfId="0" applyFont="1" applyFill="1" applyAlignment="1" applyProtection="1">
      <alignment horizontal="right" vertical="center" wrapText="1"/>
      <protection locked="0"/>
    </xf>
    <xf numFmtId="0" fontId="11" fillId="0" borderId="0" xfId="0" applyFont="1" applyAlignment="1" applyProtection="1">
      <alignment horizontal="right" vertical="center" wrapText="1"/>
      <protection locked="0"/>
    </xf>
    <xf numFmtId="165" fontId="12" fillId="8" borderId="0" xfId="0" quotePrefix="1" applyNumberFormat="1" applyFont="1" applyFill="1" applyAlignment="1">
      <alignment horizontal="right"/>
    </xf>
    <xf numFmtId="49" fontId="12" fillId="8" borderId="0" xfId="0" applyNumberFormat="1" applyFont="1" applyFill="1" applyAlignment="1">
      <alignment horizontal="right"/>
    </xf>
    <xf numFmtId="0" fontId="12" fillId="0" borderId="0" xfId="0" applyFont="1" applyAlignment="1">
      <alignment vertical="center"/>
    </xf>
    <xf numFmtId="0" fontId="12" fillId="0" borderId="0" xfId="0" applyFont="1" applyAlignment="1">
      <alignment horizontal="right" vertical="center"/>
    </xf>
    <xf numFmtId="165" fontId="11" fillId="0" borderId="0" xfId="0" quotePrefix="1" applyNumberFormat="1" applyFont="1" applyAlignment="1">
      <alignment horizontal="right"/>
    </xf>
    <xf numFmtId="3" fontId="14" fillId="0" borderId="0" xfId="0" applyNumberFormat="1" applyFont="1"/>
    <xf numFmtId="0" fontId="11" fillId="10" borderId="0" xfId="0" applyFont="1" applyFill="1"/>
    <xf numFmtId="3" fontId="11" fillId="0" borderId="0" xfId="0" applyNumberFormat="1" applyFont="1"/>
    <xf numFmtId="9" fontId="11" fillId="8" borderId="0" xfId="0" applyNumberFormat="1" applyFont="1" applyFill="1" applyAlignment="1">
      <alignment horizontal="right"/>
    </xf>
    <xf numFmtId="166" fontId="11" fillId="0" borderId="0" xfId="0" applyNumberFormat="1" applyFont="1" applyAlignment="1">
      <alignment horizontal="right"/>
    </xf>
    <xf numFmtId="9" fontId="12" fillId="8" borderId="0" xfId="0" applyNumberFormat="1" applyFont="1" applyFill="1" applyAlignment="1">
      <alignment vertical="center"/>
    </xf>
    <xf numFmtId="165" fontId="12" fillId="8" borderId="0" xfId="0" applyNumberFormat="1" applyFont="1" applyFill="1" applyAlignment="1">
      <alignment vertical="center"/>
    </xf>
    <xf numFmtId="165" fontId="11" fillId="0" borderId="0" xfId="0" applyNumberFormat="1" applyFont="1" applyAlignment="1">
      <alignment vertical="center"/>
    </xf>
    <xf numFmtId="0" fontId="12" fillId="8" borderId="0" xfId="0" quotePrefix="1" applyFont="1" applyFill="1" applyAlignment="1">
      <alignment horizontal="right"/>
    </xf>
    <xf numFmtId="3" fontId="11" fillId="0" borderId="0" xfId="0" applyNumberFormat="1" applyFont="1" applyAlignment="1">
      <alignment vertical="center"/>
    </xf>
    <xf numFmtId="0" fontId="10" fillId="0" borderId="0" xfId="0" applyFont="1" applyAlignment="1">
      <alignment horizontal="right" vertical="center" wrapText="1"/>
    </xf>
    <xf numFmtId="9" fontId="11" fillId="8" borderId="0" xfId="0" quotePrefix="1" applyNumberFormat="1" applyFont="1" applyFill="1" applyAlignment="1">
      <alignment horizontal="right"/>
    </xf>
    <xf numFmtId="0" fontId="11" fillId="11" borderId="0" xfId="0" applyFont="1" applyFill="1" applyAlignment="1">
      <alignment horizontal="left" vertical="center"/>
    </xf>
    <xf numFmtId="9" fontId="11" fillId="11" borderId="0" xfId="0" quotePrefix="1" applyNumberFormat="1" applyFont="1" applyFill="1" applyAlignment="1">
      <alignment horizontal="right" vertical="top"/>
    </xf>
    <xf numFmtId="9" fontId="11" fillId="11" borderId="0" xfId="4" applyNumberFormat="1" applyFont="1" applyFill="1" applyBorder="1" applyAlignment="1">
      <alignment vertical="center"/>
    </xf>
    <xf numFmtId="0" fontId="12" fillId="15" borderId="0" xfId="0" applyFont="1" applyFill="1" applyAlignment="1">
      <alignment horizontal="right"/>
    </xf>
    <xf numFmtId="0" fontId="11" fillId="0" borderId="0" xfId="0" applyFont="1" applyAlignment="1">
      <alignment horizontal="left" wrapText="1"/>
    </xf>
    <xf numFmtId="0" fontId="12" fillId="11" borderId="0" xfId="0" applyFont="1" applyFill="1" applyAlignment="1">
      <alignment horizontal="left" wrapText="1"/>
    </xf>
    <xf numFmtId="0" fontId="12" fillId="11" borderId="0" xfId="0" applyFont="1" applyFill="1" applyAlignment="1">
      <alignment horizontal="left"/>
    </xf>
    <xf numFmtId="0" fontId="11" fillId="0" borderId="0" xfId="0" applyFont="1" applyAlignment="1">
      <alignment horizontal="right" wrapText="1"/>
    </xf>
    <xf numFmtId="0" fontId="11" fillId="0" borderId="0" xfId="0" applyFont="1" applyAlignment="1">
      <alignment horizontal="left" wrapText="1"/>
    </xf>
    <xf numFmtId="0" fontId="12" fillId="11" borderId="0" xfId="0" applyFont="1" applyFill="1" applyAlignment="1">
      <alignment horizontal="left" wrapText="1"/>
    </xf>
    <xf numFmtId="0" fontId="12" fillId="11" borderId="0" xfId="0" quotePrefix="1" applyFont="1" applyFill="1" applyAlignment="1">
      <alignment horizontal="left" wrapText="1"/>
    </xf>
    <xf numFmtId="0" fontId="12" fillId="11" borderId="0" xfId="0" applyFont="1" applyFill="1" applyAlignment="1">
      <alignment horizontal="left"/>
    </xf>
    <xf numFmtId="0" fontId="12" fillId="8" borderId="2" xfId="0" applyFont="1" applyFill="1" applyBorder="1" applyAlignment="1">
      <alignment horizontal="right" wrapText="1"/>
    </xf>
    <xf numFmtId="0" fontId="11" fillId="0" borderId="0" xfId="0" applyFont="1" applyAlignment="1">
      <alignment horizontal="right" wrapText="1"/>
    </xf>
    <xf numFmtId="0" fontId="27" fillId="5" borderId="0" xfId="0" applyFont="1" applyFill="1" applyAlignment="1">
      <alignment horizontal="center" vertical="center" wrapText="1"/>
    </xf>
    <xf numFmtId="0" fontId="27" fillId="5" borderId="11" xfId="0" applyFont="1" applyFill="1" applyBorder="1" applyAlignment="1">
      <alignment horizontal="center" vertical="center" wrapText="1"/>
    </xf>
    <xf numFmtId="0" fontId="37" fillId="0" borderId="2" xfId="0" applyFont="1" applyBorder="1" applyAlignment="1">
      <alignment horizontal="left" vertical="center" wrapText="1"/>
    </xf>
    <xf numFmtId="0" fontId="37" fillId="0" borderId="0" xfId="0" applyFont="1" applyAlignment="1">
      <alignment horizontal="left" vertical="center" wrapText="1"/>
    </xf>
    <xf numFmtId="0" fontId="41" fillId="0" borderId="0" xfId="0" applyFont="1" applyAlignment="1">
      <alignment horizontal="left" wrapText="1"/>
    </xf>
    <xf numFmtId="0" fontId="38" fillId="10" borderId="0" xfId="0" applyFont="1" applyFill="1" applyAlignment="1">
      <alignment horizontal="left" wrapText="1"/>
    </xf>
    <xf numFmtId="0" fontId="38" fillId="0" borderId="0" xfId="0" applyFont="1" applyAlignment="1">
      <alignment horizontal="left" vertical="top" wrapText="1"/>
    </xf>
    <xf numFmtId="0" fontId="38" fillId="0" borderId="2" xfId="0" applyFont="1" applyBorder="1" applyAlignment="1">
      <alignment horizontal="left" vertical="top" wrapText="1"/>
    </xf>
    <xf numFmtId="0" fontId="16" fillId="5" borderId="22"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6" fillId="0" borderId="0" xfId="0" applyFont="1" applyAlignment="1">
      <alignment horizontal="left" vertical="top"/>
    </xf>
    <xf numFmtId="0" fontId="6" fillId="0" borderId="38" xfId="0" applyFont="1" applyBorder="1" applyAlignment="1">
      <alignment horizontal="left" vertical="top"/>
    </xf>
    <xf numFmtId="0" fontId="4" fillId="4" borderId="43" xfId="0" applyFont="1" applyFill="1" applyBorder="1" applyAlignment="1">
      <alignment horizontal="left" vertical="top" wrapText="1"/>
    </xf>
    <xf numFmtId="0" fontId="4" fillId="4" borderId="0" xfId="0" applyFont="1" applyFill="1" applyAlignment="1">
      <alignment horizontal="left" vertical="top" wrapText="1"/>
    </xf>
    <xf numFmtId="0" fontId="4" fillId="4" borderId="38" xfId="0" applyFont="1" applyFill="1" applyBorder="1" applyAlignment="1">
      <alignment horizontal="left" vertical="top" wrapText="1"/>
    </xf>
    <xf numFmtId="0" fontId="6" fillId="0" borderId="43" xfId="0" applyFont="1" applyBorder="1" applyAlignment="1">
      <alignment horizontal="left" vertical="top" wrapText="1"/>
    </xf>
    <xf numFmtId="0" fontId="6" fillId="0" borderId="38" xfId="0" applyFont="1" applyBorder="1" applyAlignment="1">
      <alignment horizontal="left" vertical="top" wrapText="1"/>
    </xf>
    <xf numFmtId="0" fontId="2" fillId="0" borderId="0" xfId="0" applyFont="1" applyAlignment="1">
      <alignment horizontal="left" vertical="top" wrapText="1"/>
    </xf>
    <xf numFmtId="0" fontId="49" fillId="5" borderId="0" xfId="0" applyFont="1" applyFill="1" applyAlignment="1">
      <alignment horizontal="right" vertical="center" wrapText="1"/>
    </xf>
    <xf numFmtId="9" fontId="49" fillId="8" borderId="0" xfId="0" applyNumberFormat="1" applyFont="1" applyFill="1" applyAlignment="1">
      <alignment horizontal="right"/>
    </xf>
    <xf numFmtId="0" fontId="49" fillId="0" borderId="0" xfId="0" applyFont="1" applyAlignment="1">
      <alignment horizontal="right"/>
    </xf>
    <xf numFmtId="0" fontId="49" fillId="5" borderId="0" xfId="0" applyFont="1" applyFill="1" applyAlignment="1">
      <alignment horizontal="right" wrapText="1"/>
    </xf>
    <xf numFmtId="0" fontId="49" fillId="8" borderId="0" xfId="0" applyFont="1" applyFill="1" applyAlignment="1">
      <alignment horizontal="right"/>
    </xf>
    <xf numFmtId="49" fontId="11" fillId="8" borderId="0" xfId="0" quotePrefix="1" applyNumberFormat="1" applyFont="1" applyFill="1" applyAlignment="1" applyProtection="1">
      <alignment horizontal="right" vertical="center" wrapText="1"/>
      <protection locked="0"/>
    </xf>
    <xf numFmtId="49" fontId="11" fillId="0" borderId="0" xfId="0" quotePrefix="1" applyNumberFormat="1" applyFont="1" applyAlignment="1" applyProtection="1">
      <alignment horizontal="right" vertical="center" wrapText="1"/>
      <protection locked="0"/>
    </xf>
    <xf numFmtId="49" fontId="11" fillId="8" borderId="0" xfId="0" applyNumberFormat="1" applyFont="1" applyFill="1" applyAlignment="1">
      <alignment horizontal="right"/>
    </xf>
    <xf numFmtId="49" fontId="49" fillId="8" borderId="0" xfId="0" quotePrefix="1" applyNumberFormat="1" applyFont="1" applyFill="1" applyAlignment="1" applyProtection="1">
      <alignment horizontal="right" vertical="center" wrapText="1"/>
      <protection locked="0"/>
    </xf>
    <xf numFmtId="0" fontId="11" fillId="8" borderId="0" xfId="0" applyFont="1" applyFill="1" applyAlignment="1" applyProtection="1">
      <alignment horizontal="right" vertical="center" wrapText="1"/>
      <protection locked="0"/>
    </xf>
    <xf numFmtId="10" fontId="49" fillId="8" borderId="0" xfId="0" applyNumberFormat="1" applyFont="1" applyFill="1" applyAlignment="1">
      <alignment horizontal="right"/>
    </xf>
    <xf numFmtId="0" fontId="49" fillId="12" borderId="0" xfId="0" applyFont="1" applyFill="1" applyAlignment="1">
      <alignment horizontal="right"/>
    </xf>
    <xf numFmtId="9" fontId="49" fillId="0" borderId="0" xfId="0" quotePrefix="1" applyNumberFormat="1" applyFont="1" applyAlignment="1">
      <alignment vertical="top" wrapText="1"/>
    </xf>
    <xf numFmtId="3" fontId="11" fillId="0" borderId="0" xfId="0" quotePrefix="1" applyNumberFormat="1" applyFont="1" applyAlignment="1">
      <alignment vertical="top" wrapText="1"/>
    </xf>
    <xf numFmtId="9" fontId="11" fillId="0" borderId="0" xfId="0" quotePrefix="1" applyNumberFormat="1" applyFont="1" applyAlignment="1">
      <alignment vertical="top" wrapText="1"/>
    </xf>
    <xf numFmtId="9" fontId="11" fillId="0" borderId="0" xfId="0" quotePrefix="1" applyNumberFormat="1" applyFont="1" applyAlignment="1">
      <alignment horizontal="right" vertical="top" wrapText="1"/>
    </xf>
    <xf numFmtId="0" fontId="11" fillId="13" borderId="0" xfId="0" applyFont="1" applyFill="1" applyAlignment="1">
      <alignment horizontal="right"/>
    </xf>
    <xf numFmtId="9" fontId="11" fillId="0" borderId="0" xfId="0" applyNumberFormat="1" applyFont="1" applyFill="1" applyAlignment="1">
      <alignment horizontal="right"/>
    </xf>
    <xf numFmtId="9" fontId="11" fillId="0" borderId="0" xfId="0" quotePrefix="1" applyNumberFormat="1" applyFont="1" applyAlignment="1">
      <alignment horizontal="right" vertical="top"/>
    </xf>
    <xf numFmtId="1" fontId="11" fillId="11" borderId="0" xfId="0" applyNumberFormat="1" applyFont="1" applyFill="1" applyAlignment="1">
      <alignment vertical="top" wrapText="1"/>
    </xf>
    <xf numFmtId="9" fontId="49" fillId="11" borderId="0" xfId="0" quotePrefix="1" applyNumberFormat="1" applyFont="1" applyFill="1" applyAlignment="1">
      <alignment vertical="top" wrapText="1"/>
    </xf>
    <xf numFmtId="1" fontId="11" fillId="11" borderId="0" xfId="0" quotePrefix="1" applyNumberFormat="1" applyFont="1" applyFill="1" applyAlignment="1">
      <alignment vertical="top" wrapText="1"/>
    </xf>
    <xf numFmtId="9" fontId="11" fillId="11" borderId="0" xfId="0" quotePrefix="1" applyNumberFormat="1" applyFont="1" applyFill="1" applyAlignment="1">
      <alignment vertical="top" wrapText="1"/>
    </xf>
    <xf numFmtId="9" fontId="33" fillId="11" borderId="0" xfId="0" quotePrefix="1" applyNumberFormat="1" applyFont="1" applyFill="1" applyAlignment="1">
      <alignment horizontal="right" vertical="top"/>
    </xf>
    <xf numFmtId="0" fontId="49" fillId="11" borderId="0" xfId="0" applyFont="1" applyFill="1" applyAlignment="1">
      <alignment vertical="center"/>
    </xf>
    <xf numFmtId="0" fontId="11" fillId="11" borderId="0" xfId="0" applyFont="1" applyFill="1" applyAlignment="1">
      <alignment vertical="center"/>
    </xf>
    <xf numFmtId="9" fontId="11" fillId="11" borderId="0" xfId="0" applyNumberFormat="1" applyFont="1" applyFill="1" applyAlignment="1">
      <alignment vertical="top"/>
    </xf>
    <xf numFmtId="9" fontId="11" fillId="11" borderId="0" xfId="0" applyNumberFormat="1" applyFont="1" applyFill="1"/>
    <xf numFmtId="9" fontId="11" fillId="11" borderId="0" xfId="0" quotePrefix="1" applyNumberFormat="1" applyFont="1" applyFill="1" applyAlignment="1">
      <alignment horizontal="right" vertical="top" wrapText="1"/>
    </xf>
    <xf numFmtId="9" fontId="11" fillId="11" borderId="0" xfId="0" applyNumberFormat="1" applyFont="1" applyFill="1" applyAlignment="1">
      <alignment horizontal="right" vertical="center" wrapText="1"/>
    </xf>
    <xf numFmtId="0" fontId="49" fillId="12" borderId="0" xfId="0" applyFont="1" applyFill="1" applyAlignment="1">
      <alignment vertical="center"/>
    </xf>
    <xf numFmtId="9" fontId="2" fillId="11" borderId="0" xfId="0" applyNumberFormat="1" applyFont="1" applyFill="1" applyAlignment="1">
      <alignment vertical="center"/>
    </xf>
    <xf numFmtId="0" fontId="49" fillId="0" borderId="38" xfId="0" applyFont="1" applyBorder="1" applyAlignment="1">
      <alignment horizontal="right"/>
    </xf>
    <xf numFmtId="0" fontId="44" fillId="0" borderId="0" xfId="0" applyFont="1" applyAlignment="1">
      <alignment wrapText="1"/>
    </xf>
  </cellXfs>
  <cellStyles count="5">
    <cellStyle name="Bueno" xfId="4" builtinId="26"/>
    <cellStyle name="Millares" xfId="2" builtinId="3"/>
    <cellStyle name="Normal" xfId="0" builtinId="0"/>
    <cellStyle name="Normal 2 2" xfId="3" xr:uid="{08F4B43F-FEF0-4D7D-9D97-7D21F26958AA}"/>
    <cellStyle name="Porcentaje" xfId="1" builtinId="5"/>
  </cellStyles>
  <dxfs count="0"/>
  <tableStyles count="0" defaultTableStyle="TableStyleMedium2" defaultPivotStyle="PivotStyleLight16"/>
  <colors>
    <mruColors>
      <color rgb="FFFF007F"/>
      <color rgb="FFDDDDDD"/>
      <color rgb="FFFF3399"/>
      <color rgb="FFFFE5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10</xdr:col>
      <xdr:colOff>273050</xdr:colOff>
      <xdr:row>10</xdr:row>
      <xdr:rowOff>133350</xdr:rowOff>
    </xdr:from>
    <xdr:to>
      <xdr:col>10</xdr:col>
      <xdr:colOff>577850</xdr:colOff>
      <xdr:row>11</xdr:row>
      <xdr:rowOff>180975</xdr:rowOff>
    </xdr:to>
    <xdr:sp macro="" textlink="">
      <xdr:nvSpPr>
        <xdr:cNvPr id="3074" name="AutoShape 2">
          <a:extLst>
            <a:ext uri="{FF2B5EF4-FFF2-40B4-BE49-F238E27FC236}">
              <a16:creationId xmlns:a16="http://schemas.microsoft.com/office/drawing/2014/main" id="{29D91BA5-1434-5CED-C460-9489327EFBA6}"/>
            </a:ext>
          </a:extLst>
        </xdr:cNvPr>
        <xdr:cNvSpPr>
          <a:spLocks noChangeAspect="1" noChangeArrowheads="1"/>
        </xdr:cNvSpPr>
      </xdr:nvSpPr>
      <xdr:spPr bwMode="auto">
        <a:xfrm>
          <a:off x="7559675" y="2571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371475</xdr:colOff>
      <xdr:row>2</xdr:row>
      <xdr:rowOff>0</xdr:rowOff>
    </xdr:from>
    <xdr:to>
      <xdr:col>5</xdr:col>
      <xdr:colOff>66675</xdr:colOff>
      <xdr:row>3</xdr:row>
      <xdr:rowOff>114300</xdr:rowOff>
    </xdr:to>
    <xdr:sp macro="" textlink="">
      <xdr:nvSpPr>
        <xdr:cNvPr id="3080" name="AutoShape 8">
          <a:extLst>
            <a:ext uri="{FF2B5EF4-FFF2-40B4-BE49-F238E27FC236}">
              <a16:creationId xmlns:a16="http://schemas.microsoft.com/office/drawing/2014/main" id="{24B132C0-924A-EAF8-405F-F3C67E44243B}"/>
            </a:ext>
          </a:extLst>
        </xdr:cNvPr>
        <xdr:cNvSpPr>
          <a:spLocks noChangeAspect="1" noChangeArrowheads="1"/>
        </xdr:cNvSpPr>
      </xdr:nvSpPr>
      <xdr:spPr bwMode="auto">
        <a:xfrm>
          <a:off x="5524500" y="466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13</xdr:col>
      <xdr:colOff>371475</xdr:colOff>
      <xdr:row>18</xdr:row>
      <xdr:rowOff>0</xdr:rowOff>
    </xdr:from>
    <xdr:ext cx="304800" cy="295275"/>
    <xdr:sp macro="" textlink="">
      <xdr:nvSpPr>
        <xdr:cNvPr id="6" name="AutoShape 8">
          <a:extLst>
            <a:ext uri="{FF2B5EF4-FFF2-40B4-BE49-F238E27FC236}">
              <a16:creationId xmlns:a16="http://schemas.microsoft.com/office/drawing/2014/main" id="{684D32A9-E274-45EF-BAFA-D687E5E94737}"/>
            </a:ext>
            <a:ext uri="{147F2762-F138-4A5C-976F-8EAC2B608ADB}">
              <a16:predDERef xmlns:a16="http://schemas.microsoft.com/office/drawing/2014/main" pred="{24B132C0-924A-EAF8-405F-F3C67E44243B}"/>
            </a:ext>
          </a:extLst>
        </xdr:cNvPr>
        <xdr:cNvSpPr>
          <a:spLocks noChangeAspect="1" noChangeArrowheads="1"/>
        </xdr:cNvSpPr>
      </xdr:nvSpPr>
      <xdr:spPr bwMode="auto">
        <a:xfrm>
          <a:off x="25114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7" name="AutoShape 8">
          <a:extLst>
            <a:ext uri="{FF2B5EF4-FFF2-40B4-BE49-F238E27FC236}">
              <a16:creationId xmlns:a16="http://schemas.microsoft.com/office/drawing/2014/main" id="{5FBEBDB6-AB02-474E-9CCF-65A4A578AF23}"/>
            </a:ext>
            <a:ext uri="{147F2762-F138-4A5C-976F-8EAC2B608ADB}">
              <a16:predDERef xmlns:a16="http://schemas.microsoft.com/office/drawing/2014/main" pred="{684D32A9-E274-45EF-BAFA-D687E5E94737}"/>
            </a:ext>
          </a:extLst>
        </xdr:cNvPr>
        <xdr:cNvSpPr>
          <a:spLocks noChangeAspect="1" noChangeArrowheads="1"/>
        </xdr:cNvSpPr>
      </xdr:nvSpPr>
      <xdr:spPr bwMode="auto">
        <a:xfrm>
          <a:off x="4949825" y="587692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8" name="AutoShape 8">
          <a:extLst>
            <a:ext uri="{FF2B5EF4-FFF2-40B4-BE49-F238E27FC236}">
              <a16:creationId xmlns:a16="http://schemas.microsoft.com/office/drawing/2014/main" id="{B2E613F8-C5DA-4A50-877B-4476A9654DDD}"/>
            </a:ext>
            <a:ext uri="{147F2762-F138-4A5C-976F-8EAC2B608ADB}">
              <a16:predDERef xmlns:a16="http://schemas.microsoft.com/office/drawing/2014/main" pred="{5FBEBDB6-AB02-474E-9CCF-65A4A578AF23}"/>
            </a:ext>
          </a:extLst>
        </xdr:cNvPr>
        <xdr:cNvSpPr>
          <a:spLocks noChangeAspect="1" noChangeArrowheads="1"/>
        </xdr:cNvSpPr>
      </xdr:nvSpPr>
      <xdr:spPr bwMode="auto">
        <a:xfrm>
          <a:off x="43592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9" name="AutoShape 8">
          <a:extLst>
            <a:ext uri="{FF2B5EF4-FFF2-40B4-BE49-F238E27FC236}">
              <a16:creationId xmlns:a16="http://schemas.microsoft.com/office/drawing/2014/main" id="{A2AC5A44-FD23-4025-A1B7-7A7B62CACB4E}"/>
            </a:ext>
            <a:ext uri="{147F2762-F138-4A5C-976F-8EAC2B608ADB}">
              <a16:predDERef xmlns:a16="http://schemas.microsoft.com/office/drawing/2014/main" pred="{B2E613F8-C5DA-4A50-877B-4476A9654DDD}"/>
            </a:ext>
          </a:extLst>
        </xdr:cNvPr>
        <xdr:cNvSpPr>
          <a:spLocks noChangeAspect="1" noChangeArrowheads="1"/>
        </xdr:cNvSpPr>
      </xdr:nvSpPr>
      <xdr:spPr bwMode="auto">
        <a:xfrm>
          <a:off x="67976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0" name="AutoShape 8">
          <a:extLst>
            <a:ext uri="{FF2B5EF4-FFF2-40B4-BE49-F238E27FC236}">
              <a16:creationId xmlns:a16="http://schemas.microsoft.com/office/drawing/2014/main" id="{5142F2C7-51BA-4F83-A07D-1561120182E4}"/>
            </a:ext>
            <a:ext uri="{147F2762-F138-4A5C-976F-8EAC2B608ADB}">
              <a16:predDERef xmlns:a16="http://schemas.microsoft.com/office/drawing/2014/main" pred="{A2AC5A44-FD23-4025-A1B7-7A7B62CACB4E}"/>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1" name="AutoShape 8">
          <a:extLst>
            <a:ext uri="{FF2B5EF4-FFF2-40B4-BE49-F238E27FC236}">
              <a16:creationId xmlns:a16="http://schemas.microsoft.com/office/drawing/2014/main" id="{865F42D7-06BD-451B-9807-E17403991B69}"/>
            </a:ext>
            <a:ext uri="{147F2762-F138-4A5C-976F-8EAC2B608ADB}">
              <a16:predDERef xmlns:a16="http://schemas.microsoft.com/office/drawing/2014/main" pred="{5142F2C7-51BA-4F83-A07D-1561120182E4}"/>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3" name="AutoShape 8">
          <a:extLst>
            <a:ext uri="{FF2B5EF4-FFF2-40B4-BE49-F238E27FC236}">
              <a16:creationId xmlns:a16="http://schemas.microsoft.com/office/drawing/2014/main" id="{7661BC27-B0A1-4413-ACEE-A6DC74C61FA7}"/>
            </a:ext>
            <a:ext uri="{147F2762-F138-4A5C-976F-8EAC2B608ADB}">
              <a16:predDERef xmlns:a16="http://schemas.microsoft.com/office/drawing/2014/main" pred="{865F42D7-06BD-451B-9807-E17403991B69}"/>
            </a:ext>
          </a:extLst>
        </xdr:cNvPr>
        <xdr:cNvSpPr>
          <a:spLocks noChangeAspect="1" noChangeArrowheads="1"/>
        </xdr:cNvSpPr>
      </xdr:nvSpPr>
      <xdr:spPr bwMode="auto">
        <a:xfrm>
          <a:off x="10293350"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4" name="AutoShape 8">
          <a:extLst>
            <a:ext uri="{FF2B5EF4-FFF2-40B4-BE49-F238E27FC236}">
              <a16:creationId xmlns:a16="http://schemas.microsoft.com/office/drawing/2014/main" id="{6B3033B1-2213-4B01-9461-35DF0BF17493}"/>
            </a:ext>
            <a:ext uri="{147F2762-F138-4A5C-976F-8EAC2B608ADB}">
              <a16:predDERef xmlns:a16="http://schemas.microsoft.com/office/drawing/2014/main" pred="{7661BC27-B0A1-4413-ACEE-A6DC74C61FA7}"/>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6" name="AutoShape 8">
          <a:extLst>
            <a:ext uri="{FF2B5EF4-FFF2-40B4-BE49-F238E27FC236}">
              <a16:creationId xmlns:a16="http://schemas.microsoft.com/office/drawing/2014/main" id="{C0F102B1-9ACF-4413-96CB-3912EE53D76D}"/>
            </a:ext>
            <a:ext uri="{147F2762-F138-4A5C-976F-8EAC2B608ADB}">
              <a16:predDERef xmlns:a16="http://schemas.microsoft.com/office/drawing/2014/main" pred="{6B3033B1-2213-4B01-9461-35DF0BF17493}"/>
            </a:ext>
          </a:extLst>
        </xdr:cNvPr>
        <xdr:cNvSpPr>
          <a:spLocks noChangeAspect="1" noChangeArrowheads="1"/>
        </xdr:cNvSpPr>
      </xdr:nvSpPr>
      <xdr:spPr bwMode="auto">
        <a:xfrm>
          <a:off x="13046075" y="60007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3" name="AutoShape 8">
          <a:extLst>
            <a:ext uri="{FF2B5EF4-FFF2-40B4-BE49-F238E27FC236}">
              <a16:creationId xmlns:a16="http://schemas.microsoft.com/office/drawing/2014/main" id="{F04628F3-1F01-4968-AF02-5EBB5FED6B6B}"/>
            </a:ext>
            <a:ext uri="{147F2762-F138-4A5C-976F-8EAC2B608ADB}">
              <a16:predDERef xmlns:a16="http://schemas.microsoft.com/office/drawing/2014/main" pred="{C0F102B1-9ACF-4413-96CB-3912EE53D76D}"/>
            </a:ext>
          </a:extLst>
        </xdr:cNvPr>
        <xdr:cNvSpPr>
          <a:spLocks noChangeAspect="1" noChangeArrowheads="1"/>
        </xdr:cNvSpPr>
      </xdr:nvSpPr>
      <xdr:spPr bwMode="auto">
        <a:xfrm>
          <a:off x="13071475" y="497205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2" name="AutoShape 8">
          <a:extLst>
            <a:ext uri="{FF2B5EF4-FFF2-40B4-BE49-F238E27FC236}">
              <a16:creationId xmlns:a16="http://schemas.microsoft.com/office/drawing/2014/main" id="{F7F4512E-8C4E-487F-9592-206DC6956B17}"/>
            </a:ext>
            <a:ext uri="{147F2762-F138-4A5C-976F-8EAC2B608ADB}">
              <a16:predDERef xmlns:a16="http://schemas.microsoft.com/office/drawing/2014/main" pred="{F04628F3-1F01-4968-AF02-5EBB5FED6B6B}"/>
            </a:ext>
          </a:extLst>
        </xdr:cNvPr>
        <xdr:cNvSpPr>
          <a:spLocks noChangeAspect="1" noChangeArrowheads="1"/>
        </xdr:cNvSpPr>
      </xdr:nvSpPr>
      <xdr:spPr bwMode="auto">
        <a:xfrm>
          <a:off x="10029825"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4" name="AutoShape 8">
          <a:extLst>
            <a:ext uri="{FF2B5EF4-FFF2-40B4-BE49-F238E27FC236}">
              <a16:creationId xmlns:a16="http://schemas.microsoft.com/office/drawing/2014/main" id="{3FD2320C-2153-49E4-846C-FBFE7A04E06C}"/>
            </a:ext>
            <a:ext uri="{147F2762-F138-4A5C-976F-8EAC2B608ADB}">
              <a16:predDERef xmlns:a16="http://schemas.microsoft.com/office/drawing/2014/main" pred="{F7F4512E-8C4E-487F-9592-206DC6956B17}"/>
            </a:ext>
          </a:extLst>
        </xdr:cNvPr>
        <xdr:cNvSpPr>
          <a:spLocks noChangeAspect="1" noChangeArrowheads="1"/>
        </xdr:cNvSpPr>
      </xdr:nvSpPr>
      <xdr:spPr bwMode="auto">
        <a:xfrm>
          <a:off x="12744450" y="4448175"/>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371475</xdr:colOff>
      <xdr:row>18</xdr:row>
      <xdr:rowOff>0</xdr:rowOff>
    </xdr:from>
    <xdr:ext cx="304800" cy="295275"/>
    <xdr:sp macro="" textlink="">
      <xdr:nvSpPr>
        <xdr:cNvPr id="5" name="AutoShape 8">
          <a:extLst>
            <a:ext uri="{FF2B5EF4-FFF2-40B4-BE49-F238E27FC236}">
              <a16:creationId xmlns:a16="http://schemas.microsoft.com/office/drawing/2014/main" id="{C8AD0E47-BF3E-43AB-9DBE-0CC0F8634D34}"/>
            </a:ext>
            <a:ext uri="{147F2762-F138-4A5C-976F-8EAC2B608ADB}">
              <a16:predDERef xmlns:a16="http://schemas.microsoft.com/office/drawing/2014/main" pred="{3FD2320C-2153-49E4-846C-FBFE7A04E06C}"/>
            </a:ext>
          </a:extLst>
        </xdr:cNvPr>
        <xdr:cNvSpPr>
          <a:spLocks noChangeAspect="1" noChangeArrowheads="1"/>
        </xdr:cNvSpPr>
      </xdr:nvSpPr>
      <xdr:spPr bwMode="auto">
        <a:xfrm>
          <a:off x="42481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371475</xdr:colOff>
      <xdr:row>18</xdr:row>
      <xdr:rowOff>0</xdr:rowOff>
    </xdr:from>
    <xdr:ext cx="304800" cy="295275"/>
    <xdr:sp macro="" textlink="">
      <xdr:nvSpPr>
        <xdr:cNvPr id="12" name="AutoShape 8">
          <a:extLst>
            <a:ext uri="{FF2B5EF4-FFF2-40B4-BE49-F238E27FC236}">
              <a16:creationId xmlns:a16="http://schemas.microsoft.com/office/drawing/2014/main" id="{6AD1F58D-6088-43D9-94A5-F4D921ECA54D}"/>
            </a:ext>
            <a:ext uri="{147F2762-F138-4A5C-976F-8EAC2B608ADB}">
              <a16:predDERef xmlns:a16="http://schemas.microsoft.com/office/drawing/2014/main" pred="{C8AD0E47-BF3E-43AB-9DBE-0CC0F8634D34}"/>
            </a:ext>
          </a:extLst>
        </xdr:cNvPr>
        <xdr:cNvSpPr>
          <a:spLocks noChangeAspect="1" noChangeArrowheads="1"/>
        </xdr:cNvSpPr>
      </xdr:nvSpPr>
      <xdr:spPr bwMode="auto">
        <a:xfrm>
          <a:off x="66865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5" name="AutoShape 8">
          <a:extLst>
            <a:ext uri="{FF2B5EF4-FFF2-40B4-BE49-F238E27FC236}">
              <a16:creationId xmlns:a16="http://schemas.microsoft.com/office/drawing/2014/main" id="{47225748-EEF9-45E3-B0FA-2578FE8045D5}"/>
            </a:ext>
            <a:ext uri="{147F2762-F138-4A5C-976F-8EAC2B608ADB}">
              <a16:predDERef xmlns:a16="http://schemas.microsoft.com/office/drawing/2014/main" pred="{6AD1F58D-6088-43D9-94A5-F4D921ECA54D}"/>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7" name="AutoShape 8">
          <a:extLst>
            <a:ext uri="{FF2B5EF4-FFF2-40B4-BE49-F238E27FC236}">
              <a16:creationId xmlns:a16="http://schemas.microsoft.com/office/drawing/2014/main" id="{3EFF6688-93D7-481C-B73A-6EE7165BF63E}"/>
            </a:ext>
            <a:ext uri="{147F2762-F138-4A5C-976F-8EAC2B608ADB}">
              <a16:predDERef xmlns:a16="http://schemas.microsoft.com/office/drawing/2014/main" pred="{47225748-EEF9-45E3-B0FA-2578FE8045D5}"/>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371475</xdr:colOff>
      <xdr:row>18</xdr:row>
      <xdr:rowOff>0</xdr:rowOff>
    </xdr:from>
    <xdr:ext cx="304800" cy="295275"/>
    <xdr:sp macro="" textlink="">
      <xdr:nvSpPr>
        <xdr:cNvPr id="18" name="AutoShape 8">
          <a:extLst>
            <a:ext uri="{FF2B5EF4-FFF2-40B4-BE49-F238E27FC236}">
              <a16:creationId xmlns:a16="http://schemas.microsoft.com/office/drawing/2014/main" id="{F3571997-39CA-4CD2-A3FD-00964A22ECC1}"/>
            </a:ext>
            <a:ext uri="{147F2762-F138-4A5C-976F-8EAC2B608ADB}">
              <a16:predDERef xmlns:a16="http://schemas.microsoft.com/office/drawing/2014/main" pred="{3EFF6688-93D7-481C-B73A-6EE7165BF63E}"/>
            </a:ext>
          </a:extLst>
        </xdr:cNvPr>
        <xdr:cNvSpPr>
          <a:spLocks noChangeAspect="1" noChangeArrowheads="1"/>
        </xdr:cNvSpPr>
      </xdr:nvSpPr>
      <xdr:spPr bwMode="auto">
        <a:xfrm>
          <a:off x="10029825"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19" name="AutoShape 8">
          <a:extLst>
            <a:ext uri="{FF2B5EF4-FFF2-40B4-BE49-F238E27FC236}">
              <a16:creationId xmlns:a16="http://schemas.microsoft.com/office/drawing/2014/main" id="{EB58BA22-5D39-47AA-A25A-640191A941DB}"/>
            </a:ext>
            <a:ext uri="{147F2762-F138-4A5C-976F-8EAC2B608ADB}">
              <a16:predDERef xmlns:a16="http://schemas.microsoft.com/office/drawing/2014/main" pred="{F3571997-39CA-4CD2-A3FD-00964A22ECC1}"/>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0" name="AutoShape 8">
          <a:extLst>
            <a:ext uri="{FF2B5EF4-FFF2-40B4-BE49-F238E27FC236}">
              <a16:creationId xmlns:a16="http://schemas.microsoft.com/office/drawing/2014/main" id="{5E9E9A45-8B15-4BBF-8055-2AC8447F51C1}"/>
            </a:ext>
            <a:ext uri="{147F2762-F138-4A5C-976F-8EAC2B608ADB}">
              <a16:predDERef xmlns:a16="http://schemas.microsoft.com/office/drawing/2014/main" pred="{EB58BA22-5D39-47AA-A25A-640191A941DB}"/>
            </a:ext>
          </a:extLst>
        </xdr:cNvPr>
        <xdr:cNvSpPr>
          <a:spLocks noChangeAspect="1" noChangeArrowheads="1"/>
        </xdr:cNvSpPr>
      </xdr:nvSpPr>
      <xdr:spPr bwMode="auto">
        <a:xfrm>
          <a:off x="12744450" y="63627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371475</xdr:colOff>
      <xdr:row>18</xdr:row>
      <xdr:rowOff>0</xdr:rowOff>
    </xdr:from>
    <xdr:ext cx="304800" cy="295275"/>
    <xdr:sp macro="" textlink="">
      <xdr:nvSpPr>
        <xdr:cNvPr id="21" name="AutoShape 8">
          <a:extLst>
            <a:ext uri="{FF2B5EF4-FFF2-40B4-BE49-F238E27FC236}">
              <a16:creationId xmlns:a16="http://schemas.microsoft.com/office/drawing/2014/main" id="{8CFA524D-1451-4DF5-8263-3F8BD6C89108}"/>
            </a:ext>
            <a:ext uri="{147F2762-F138-4A5C-976F-8EAC2B608ADB}">
              <a16:predDERef xmlns:a16="http://schemas.microsoft.com/office/drawing/2014/main" pred="{5E9E9A45-8B15-4BBF-8055-2AC8447F51C1}"/>
            </a:ext>
          </a:extLst>
        </xdr:cNvPr>
        <xdr:cNvSpPr>
          <a:spLocks noChangeAspect="1" noChangeArrowheads="1"/>
        </xdr:cNvSpPr>
      </xdr:nvSpPr>
      <xdr:spPr bwMode="auto">
        <a:xfrm>
          <a:off x="12744450" y="6553200"/>
          <a:ext cx="304800" cy="29527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ersons/person.xml><?xml version="1.0" encoding="utf-8"?>
<personList xmlns="http://schemas.microsoft.com/office/spreadsheetml/2018/threadedcomments" xmlns:x="http://schemas.openxmlformats.org/spreadsheetml/2006/main">
  <person displayName="Talha Mahmood" id="{8D7EA6F7-AFA7-4520-BBDF-ACED0E5550FC}" userId="S::talha.mahmood_ermcvs.com#ext#@rbcom.onmicrosoft.com::31588ff1-6f3c-45a8-b0d5-da114849bd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0" dT="2025-03-10T15:14:34.91" personId="{8D7EA6F7-AFA7-4520-BBDF-ACED0E5550FC}" id="{34EB0B7D-4F62-4C40-921E-52462DD8396F}" done="1">
    <text>Please change year to 2024 for this and below metric</text>
  </threadedComment>
</ThreadedComments>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C08AC-96EA-4B74-8140-82AF5C1AD079}">
  <dimension ref="A1:L262"/>
  <sheetViews>
    <sheetView tabSelected="1" topLeftCell="A110" zoomScale="60" zoomScaleNormal="60" workbookViewId="0">
      <selection activeCell="M133" sqref="M133"/>
    </sheetView>
  </sheetViews>
  <sheetFormatPr defaultColWidth="9.140625" defaultRowHeight="14.45"/>
  <cols>
    <col min="1" max="1" width="17.28515625" style="2" customWidth="1"/>
    <col min="2" max="2" width="60.85546875" style="2" customWidth="1"/>
    <col min="3" max="3" width="13" style="2" hidden="1" customWidth="1"/>
    <col min="4" max="4" width="10.140625" style="2" hidden="1" customWidth="1"/>
    <col min="5" max="5" width="7.5703125" style="7" customWidth="1"/>
    <col min="6" max="7" width="7.85546875" style="7" hidden="1" customWidth="1"/>
    <col min="8" max="8" width="10.140625" style="7" customWidth="1"/>
    <col min="9" max="9" width="9.42578125" style="7" hidden="1" customWidth="1"/>
    <col min="10" max="10" width="10" style="7" customWidth="1"/>
    <col min="11" max="11" width="53.85546875" style="176" bestFit="1" customWidth="1"/>
    <col min="12" max="16374" width="9.140625" style="63"/>
    <col min="16375" max="16376" width="9.140625" style="63" bestFit="1"/>
    <col min="16377" max="16384" width="9.140625" style="63"/>
  </cols>
  <sheetData>
    <row r="1" spans="1:11" s="65" customFormat="1" ht="12.75" customHeight="1">
      <c r="B1" s="125" t="s">
        <v>0</v>
      </c>
      <c r="C1" s="125">
        <v>2020</v>
      </c>
      <c r="D1" s="125"/>
      <c r="E1" s="125"/>
      <c r="F1" s="127">
        <v>2021</v>
      </c>
      <c r="G1" s="127"/>
      <c r="H1" s="127">
        <v>2022</v>
      </c>
      <c r="I1" s="127"/>
      <c r="J1" s="127">
        <v>2023</v>
      </c>
      <c r="K1" s="295">
        <v>2024</v>
      </c>
    </row>
    <row r="2" spans="1:11" s="65" customFormat="1" ht="12.75" customHeight="1">
      <c r="A2" s="247" t="s">
        <v>1</v>
      </c>
      <c r="B2" s="207" t="s">
        <v>2</v>
      </c>
      <c r="C2" s="208">
        <v>0.30399999999999999</v>
      </c>
      <c r="D2" s="208"/>
      <c r="E2" s="208"/>
      <c r="F2" s="209"/>
      <c r="G2" s="209"/>
      <c r="H2" s="209"/>
      <c r="I2" s="209"/>
      <c r="J2" s="209"/>
      <c r="K2" s="296"/>
    </row>
    <row r="3" spans="1:11" s="65" customFormat="1" ht="12.75" customHeight="1">
      <c r="A3" s="247"/>
      <c r="B3" s="66" t="s">
        <v>3</v>
      </c>
      <c r="C3" s="210">
        <v>0.30399999999999999</v>
      </c>
      <c r="D3" s="210"/>
      <c r="E3" s="210"/>
      <c r="F3" s="88">
        <v>0.249</v>
      </c>
      <c r="G3" s="88"/>
      <c r="H3" s="88">
        <v>0.24399999999999999</v>
      </c>
      <c r="I3" s="88"/>
      <c r="J3" s="88">
        <v>0.29599999999999999</v>
      </c>
      <c r="K3" s="71" t="s">
        <v>4</v>
      </c>
    </row>
    <row r="4" spans="1:11" s="65" customFormat="1" ht="12.75" customHeight="1">
      <c r="A4" s="66"/>
      <c r="B4" s="66" t="s">
        <v>5</v>
      </c>
      <c r="C4" s="211">
        <v>3376</v>
      </c>
      <c r="D4" s="211"/>
      <c r="E4" s="211"/>
      <c r="F4" s="212">
        <v>3311</v>
      </c>
      <c r="G4" s="212"/>
      <c r="H4" s="212">
        <v>3291</v>
      </c>
      <c r="I4" s="212"/>
      <c r="J4" s="213">
        <v>4433</v>
      </c>
      <c r="K4" s="212" t="s">
        <v>6</v>
      </c>
    </row>
    <row r="5" spans="1:11" s="65" customFormat="1" ht="12.75" customHeight="1">
      <c r="B5" s="70"/>
      <c r="C5" s="70"/>
      <c r="D5" s="70"/>
      <c r="E5" s="69"/>
      <c r="F5" s="69"/>
      <c r="G5" s="69"/>
      <c r="H5" s="69"/>
      <c r="I5" s="69"/>
      <c r="J5" s="69"/>
      <c r="K5" s="297"/>
    </row>
    <row r="6" spans="1:11" s="69" customFormat="1" ht="23.1">
      <c r="B6" s="167" t="s">
        <v>7</v>
      </c>
      <c r="C6" s="214">
        <v>2020</v>
      </c>
      <c r="D6" s="214" t="s">
        <v>8</v>
      </c>
      <c r="E6" s="214">
        <v>2021</v>
      </c>
      <c r="F6" s="214" t="s">
        <v>9</v>
      </c>
      <c r="G6" s="214">
        <v>2022</v>
      </c>
      <c r="H6" s="214" t="s">
        <v>10</v>
      </c>
      <c r="I6" s="214">
        <v>2023</v>
      </c>
      <c r="J6" s="214" t="s">
        <v>11</v>
      </c>
      <c r="K6" s="298">
        <v>2024</v>
      </c>
    </row>
    <row r="7" spans="1:11" s="65" customFormat="1" ht="12.75" customHeight="1">
      <c r="A7" s="247" t="s">
        <v>1</v>
      </c>
      <c r="B7" s="207" t="s">
        <v>12</v>
      </c>
      <c r="C7" s="207"/>
      <c r="D7" s="215"/>
      <c r="E7" s="216"/>
      <c r="F7" s="216"/>
      <c r="G7" s="216"/>
      <c r="H7" s="216"/>
      <c r="I7" s="216"/>
      <c r="J7" s="216"/>
      <c r="K7" s="299"/>
    </row>
    <row r="8" spans="1:11" s="65" customFormat="1" ht="12.75" customHeight="1">
      <c r="A8" s="247" t="s">
        <v>1</v>
      </c>
      <c r="B8" s="207" t="s">
        <v>13</v>
      </c>
      <c r="C8" s="207"/>
      <c r="D8" s="215"/>
      <c r="E8" s="217"/>
      <c r="F8" s="217"/>
      <c r="G8" s="217"/>
      <c r="H8" s="217"/>
      <c r="I8" s="217"/>
      <c r="J8" s="217"/>
      <c r="K8" s="296"/>
    </row>
    <row r="9" spans="1:11" s="65" customFormat="1" ht="12.75" customHeight="1">
      <c r="A9" s="247"/>
      <c r="B9" s="66" t="s">
        <v>14</v>
      </c>
      <c r="C9" s="66"/>
      <c r="D9" s="218"/>
      <c r="E9" s="71">
        <v>-0.65</v>
      </c>
      <c r="F9" s="71"/>
      <c r="G9" s="71">
        <v>-0.65</v>
      </c>
      <c r="H9" s="71"/>
      <c r="I9" s="71">
        <v>-0.67</v>
      </c>
      <c r="J9" s="71"/>
      <c r="K9" s="234" t="s">
        <v>15</v>
      </c>
    </row>
    <row r="10" spans="1:11" s="65" customFormat="1" ht="12.75" customHeight="1">
      <c r="B10" s="66" t="s">
        <v>16</v>
      </c>
      <c r="C10" s="219"/>
      <c r="D10" s="220">
        <v>122083</v>
      </c>
      <c r="E10" s="221">
        <v>119262</v>
      </c>
      <c r="F10" s="221">
        <v>118176</v>
      </c>
      <c r="G10" s="221">
        <v>121467</v>
      </c>
      <c r="H10" s="221">
        <v>120411</v>
      </c>
      <c r="I10" s="221">
        <v>115705</v>
      </c>
      <c r="J10" s="221">
        <v>114656</v>
      </c>
      <c r="K10" s="221" t="s">
        <v>17</v>
      </c>
    </row>
    <row r="11" spans="1:11" s="65" customFormat="1" ht="12.75" customHeight="1">
      <c r="B11" s="66" t="s">
        <v>18</v>
      </c>
      <c r="C11" s="219"/>
      <c r="D11" s="220">
        <v>249198</v>
      </c>
      <c r="E11" s="221">
        <v>12939.886637901414</v>
      </c>
      <c r="F11" s="221">
        <v>11769</v>
      </c>
      <c r="G11" s="221">
        <v>9450</v>
      </c>
      <c r="H11" s="221">
        <v>9450</v>
      </c>
      <c r="I11" s="221">
        <v>8902</v>
      </c>
      <c r="J11" s="221">
        <v>8842</v>
      </c>
      <c r="K11" s="221" t="s">
        <v>19</v>
      </c>
    </row>
    <row r="12" spans="1:11" s="65" customFormat="1" ht="12.75" customHeight="1">
      <c r="B12" s="66" t="s">
        <v>20</v>
      </c>
      <c r="C12" s="219"/>
      <c r="D12" s="220">
        <v>265438</v>
      </c>
      <c r="E12" s="221">
        <v>239169.21707200966</v>
      </c>
      <c r="F12" s="221">
        <v>231032</v>
      </c>
      <c r="G12" s="221">
        <v>241967.78101247299</v>
      </c>
      <c r="H12" s="221">
        <v>230121</v>
      </c>
      <c r="I12" s="221">
        <v>241600</v>
      </c>
      <c r="J12" s="221">
        <v>229262</v>
      </c>
      <c r="K12" s="221" t="s">
        <v>21</v>
      </c>
    </row>
    <row r="13" spans="1:11" s="65" customFormat="1" ht="12.75" customHeight="1">
      <c r="B13" s="66" t="s">
        <v>22</v>
      </c>
      <c r="C13" s="219"/>
      <c r="D13" s="220">
        <v>371281</v>
      </c>
      <c r="E13" s="221">
        <v>132201.88663790142</v>
      </c>
      <c r="F13" s="221">
        <v>129946</v>
      </c>
      <c r="G13" s="221">
        <v>130917</v>
      </c>
      <c r="H13" s="221">
        <v>129861</v>
      </c>
      <c r="I13" s="221">
        <v>124606</v>
      </c>
      <c r="J13" s="221">
        <v>123498</v>
      </c>
      <c r="K13" s="221">
        <v>113743</v>
      </c>
    </row>
    <row r="14" spans="1:11" s="65" customFormat="1" ht="12.75" customHeight="1">
      <c r="B14" s="66" t="s">
        <v>23</v>
      </c>
      <c r="C14" s="219"/>
      <c r="D14" s="220">
        <v>378042</v>
      </c>
      <c r="E14" s="221">
        <v>358431.21707200969</v>
      </c>
      <c r="F14" s="221">
        <v>349208</v>
      </c>
      <c r="G14" s="221">
        <v>363435</v>
      </c>
      <c r="H14" s="221">
        <v>350532</v>
      </c>
      <c r="I14" s="221">
        <v>357304</v>
      </c>
      <c r="J14" s="221">
        <v>343918</v>
      </c>
      <c r="K14" s="221">
        <v>339911</v>
      </c>
    </row>
    <row r="15" spans="1:11" s="65" customFormat="1" ht="12.75" customHeight="1">
      <c r="B15" s="66" t="s">
        <v>24</v>
      </c>
      <c r="C15" s="222"/>
      <c r="D15" s="223">
        <v>0.1</v>
      </c>
      <c r="E15" s="224">
        <v>0.04</v>
      </c>
      <c r="F15" s="224">
        <v>0.04</v>
      </c>
      <c r="G15" s="224">
        <v>0.04</v>
      </c>
      <c r="H15" s="224">
        <v>0.04</v>
      </c>
      <c r="I15" s="224">
        <v>0.04</v>
      </c>
      <c r="J15" s="224">
        <v>0.04</v>
      </c>
      <c r="K15" s="224">
        <v>0.04</v>
      </c>
    </row>
    <row r="16" spans="1:11" s="65" customFormat="1" ht="12.75" customHeight="1">
      <c r="A16" s="247" t="s">
        <v>1</v>
      </c>
      <c r="B16" s="207" t="s">
        <v>25</v>
      </c>
      <c r="C16" s="207"/>
      <c r="D16" s="100"/>
      <c r="E16" s="225"/>
      <c r="F16" s="225"/>
      <c r="G16" s="217"/>
      <c r="H16" s="217"/>
      <c r="I16" s="217"/>
      <c r="J16" s="217"/>
      <c r="K16" s="253"/>
    </row>
    <row r="17" spans="1:11" s="65" customFormat="1" ht="12.75" customHeight="1">
      <c r="A17" s="66"/>
      <c r="B17" s="66" t="s">
        <v>26</v>
      </c>
      <c r="C17" s="66"/>
      <c r="D17" s="69"/>
      <c r="F17" s="226">
        <v>0.93</v>
      </c>
      <c r="G17" s="226"/>
      <c r="H17" s="71">
        <v>0.93</v>
      </c>
      <c r="I17" s="71"/>
      <c r="J17" s="71">
        <v>0.94</v>
      </c>
      <c r="K17" s="71" t="s">
        <v>27</v>
      </c>
    </row>
    <row r="18" spans="1:11" s="65" customFormat="1" ht="12.75" customHeight="1">
      <c r="A18" s="66"/>
      <c r="B18" s="66" t="s">
        <v>28</v>
      </c>
      <c r="C18" s="66"/>
      <c r="D18" s="227">
        <v>63007</v>
      </c>
      <c r="E18" s="227">
        <v>1875536.6500000001</v>
      </c>
      <c r="F18" s="227">
        <v>1840537</v>
      </c>
      <c r="G18" s="227">
        <v>1917926.1400000001</v>
      </c>
      <c r="H18" s="227">
        <v>1880103</v>
      </c>
      <c r="I18" s="228">
        <v>1867055</v>
      </c>
      <c r="J18" s="228">
        <v>1832892</v>
      </c>
      <c r="K18" s="228">
        <v>1915889</v>
      </c>
    </row>
    <row r="19" spans="1:11" s="65" customFormat="1" ht="12.75" customHeight="1">
      <c r="A19" s="247" t="s">
        <v>1</v>
      </c>
      <c r="B19" s="101" t="s">
        <v>29</v>
      </c>
      <c r="C19" s="101"/>
      <c r="D19" s="102"/>
      <c r="E19" s="217"/>
      <c r="F19" s="217"/>
      <c r="G19" s="217"/>
      <c r="H19" s="217"/>
      <c r="I19" s="217"/>
      <c r="J19" s="217"/>
      <c r="K19" s="300"/>
    </row>
    <row r="20" spans="1:11" s="65" customFormat="1" ht="12.75" customHeight="1">
      <c r="A20" s="66"/>
      <c r="B20" s="19" t="s">
        <v>30</v>
      </c>
      <c r="C20" s="19"/>
      <c r="D20" s="269"/>
      <c r="F20" s="71">
        <v>-0.08</v>
      </c>
      <c r="G20" s="71"/>
      <c r="H20" s="71">
        <v>-0.03</v>
      </c>
      <c r="I20" s="71"/>
      <c r="J20" s="71">
        <v>-0.04</v>
      </c>
      <c r="K20" s="301" t="s">
        <v>31</v>
      </c>
    </row>
    <row r="21" spans="1:11" s="65" customFormat="1" ht="12.75" customHeight="1">
      <c r="A21" s="66"/>
      <c r="B21" s="19" t="s">
        <v>32</v>
      </c>
      <c r="C21" s="19"/>
      <c r="D21" s="229">
        <v>4502028</v>
      </c>
      <c r="E21" s="227">
        <v>4525569.28</v>
      </c>
      <c r="F21" s="227">
        <v>4475519</v>
      </c>
      <c r="G21" s="227">
        <v>4604164.1000000006</v>
      </c>
      <c r="H21" s="227">
        <v>4551053.1300000008</v>
      </c>
      <c r="I21" s="227">
        <v>4395485</v>
      </c>
      <c r="J21" s="227">
        <v>4343266</v>
      </c>
      <c r="K21" s="227" t="s">
        <v>33</v>
      </c>
    </row>
    <row r="22" spans="1:11" s="65" customFormat="1" ht="12.75" customHeight="1">
      <c r="A22" s="66"/>
      <c r="B22" s="19" t="s">
        <v>34</v>
      </c>
      <c r="C22" s="19"/>
      <c r="D22" s="269">
        <v>1.54</v>
      </c>
      <c r="E22" s="230">
        <v>1.436074102662898</v>
      </c>
      <c r="F22" s="230">
        <v>1.42</v>
      </c>
      <c r="G22" s="230">
        <v>1.5094321393464381</v>
      </c>
      <c r="H22" s="230">
        <v>1.5</v>
      </c>
      <c r="I22" s="230">
        <v>1.49</v>
      </c>
      <c r="J22" s="230">
        <v>1.48</v>
      </c>
      <c r="K22" s="230" t="s">
        <v>35</v>
      </c>
    </row>
    <row r="23" spans="1:11" s="65" customFormat="1" ht="12.75" customHeight="1">
      <c r="A23" s="66"/>
      <c r="B23" s="19" t="s">
        <v>36</v>
      </c>
      <c r="C23" s="19"/>
      <c r="D23" s="231">
        <v>0.12</v>
      </c>
      <c r="E23" s="232">
        <v>0.13</v>
      </c>
      <c r="F23" s="232"/>
      <c r="G23" s="71">
        <v>0.11</v>
      </c>
      <c r="H23" s="71" t="s">
        <v>37</v>
      </c>
      <c r="I23" s="71">
        <v>0.1</v>
      </c>
      <c r="J23" s="71">
        <v>0.11</v>
      </c>
      <c r="K23" s="71">
        <v>0.1</v>
      </c>
    </row>
    <row r="24" spans="1:11" s="65" customFormat="1" ht="12.75" customHeight="1">
      <c r="A24" s="247" t="s">
        <v>1</v>
      </c>
      <c r="B24" s="207" t="s">
        <v>38</v>
      </c>
      <c r="C24" s="207"/>
      <c r="D24" s="100"/>
      <c r="E24" s="100"/>
      <c r="F24" s="100"/>
      <c r="G24" s="209"/>
      <c r="H24" s="209"/>
      <c r="I24" s="233"/>
      <c r="J24" s="100"/>
      <c r="K24" s="302"/>
    </row>
    <row r="25" spans="1:11" s="65" customFormat="1" ht="12.75" customHeight="1">
      <c r="A25" s="247"/>
      <c r="B25" s="66" t="s">
        <v>39</v>
      </c>
      <c r="C25" s="66"/>
      <c r="D25" s="69"/>
      <c r="E25" s="69"/>
      <c r="F25" s="69"/>
      <c r="H25" s="88">
        <v>-0.104</v>
      </c>
      <c r="I25" s="88"/>
      <c r="J25" s="90">
        <v>-0.13500000000000001</v>
      </c>
      <c r="K25" s="234" t="s">
        <v>40</v>
      </c>
    </row>
    <row r="26" spans="1:11" s="65" customFormat="1" ht="12.75" customHeight="1">
      <c r="A26" s="247"/>
      <c r="B26" s="66" t="s">
        <v>41</v>
      </c>
      <c r="C26" s="66"/>
      <c r="D26" s="69"/>
      <c r="E26" s="234" t="s">
        <v>42</v>
      </c>
      <c r="F26" s="234" t="s">
        <v>42</v>
      </c>
      <c r="G26" s="227">
        <f>9.5*1000000</f>
        <v>9500000</v>
      </c>
      <c r="H26" s="227">
        <v>8603663</v>
      </c>
      <c r="I26" s="227">
        <v>9127034</v>
      </c>
      <c r="J26" s="65">
        <v>7685717</v>
      </c>
      <c r="K26" s="69" t="s">
        <v>43</v>
      </c>
    </row>
    <row r="27" spans="1:11" s="65" customFormat="1" ht="12.75" customHeight="1">
      <c r="A27" s="247"/>
      <c r="B27" s="66" t="s">
        <v>44</v>
      </c>
      <c r="C27" s="66"/>
      <c r="D27" s="235"/>
      <c r="E27" s="69"/>
      <c r="F27" s="69"/>
      <c r="G27" s="69">
        <v>36.700000000000003</v>
      </c>
      <c r="H27" s="69"/>
      <c r="I27" s="235">
        <v>37.299999999999997</v>
      </c>
    </row>
    <row r="28" spans="1:11" s="65" customFormat="1" ht="12.75" customHeight="1">
      <c r="A28" s="247"/>
      <c r="B28" s="66" t="s">
        <v>45</v>
      </c>
      <c r="C28" s="66"/>
      <c r="D28" s="235">
        <v>3248959</v>
      </c>
      <c r="E28" s="69"/>
      <c r="F28" s="69"/>
      <c r="G28" s="254">
        <v>4</v>
      </c>
      <c r="H28" s="254">
        <v>3285247</v>
      </c>
      <c r="I28" s="235">
        <v>3.9</v>
      </c>
      <c r="J28" s="65">
        <v>2960594</v>
      </c>
      <c r="K28" s="65">
        <v>2869314</v>
      </c>
    </row>
    <row r="29" spans="1:11" s="65" customFormat="1" ht="12.75" customHeight="1">
      <c r="A29" s="247"/>
      <c r="B29" s="66" t="s">
        <v>46</v>
      </c>
      <c r="C29" s="66"/>
      <c r="D29" s="235">
        <v>1691505</v>
      </c>
      <c r="E29" s="69"/>
      <c r="F29" s="69"/>
      <c r="G29" s="69">
        <v>1.6</v>
      </c>
      <c r="H29" s="227">
        <v>1680095</v>
      </c>
      <c r="I29" s="235">
        <v>1.5</v>
      </c>
      <c r="J29" s="65">
        <v>2960594</v>
      </c>
      <c r="K29" s="65">
        <v>1164707</v>
      </c>
    </row>
    <row r="30" spans="1:11" s="65" customFormat="1" ht="12.75" customHeight="1">
      <c r="A30" s="247"/>
      <c r="B30" s="66" t="s">
        <v>47</v>
      </c>
      <c r="C30" s="66"/>
      <c r="D30" s="235"/>
      <c r="E30" s="69"/>
      <c r="F30" s="69"/>
      <c r="G30" s="69">
        <v>0.3</v>
      </c>
      <c r="H30" s="69"/>
      <c r="I30" s="235">
        <v>0.4</v>
      </c>
    </row>
    <row r="31" spans="1:11" s="65" customFormat="1" ht="12.75" customHeight="1">
      <c r="A31" s="247"/>
      <c r="B31" s="66" t="s">
        <v>48</v>
      </c>
      <c r="C31" s="66"/>
      <c r="D31" s="235"/>
      <c r="E31" s="69"/>
      <c r="F31" s="69"/>
      <c r="G31" s="69">
        <v>2.7</v>
      </c>
      <c r="H31" s="69"/>
      <c r="I31" s="235">
        <v>2.7</v>
      </c>
    </row>
    <row r="32" spans="1:11" s="65" customFormat="1" ht="12.75" customHeight="1">
      <c r="A32" s="247"/>
      <c r="B32" s="66" t="s">
        <v>49</v>
      </c>
      <c r="C32" s="66"/>
      <c r="D32" s="235"/>
      <c r="E32" s="69"/>
      <c r="F32" s="69"/>
      <c r="G32" s="69">
        <v>0.4</v>
      </c>
      <c r="H32" s="69"/>
      <c r="I32" s="235">
        <v>0.4</v>
      </c>
    </row>
    <row r="33" spans="1:11" s="65" customFormat="1" ht="12.75" customHeight="1">
      <c r="A33" s="247"/>
      <c r="B33" s="66" t="s">
        <v>50</v>
      </c>
      <c r="C33" s="66"/>
      <c r="D33" s="235"/>
      <c r="E33" s="69"/>
      <c r="F33" s="69"/>
      <c r="G33" s="69">
        <v>0.4</v>
      </c>
      <c r="H33" s="69"/>
      <c r="I33" s="235">
        <v>0.4</v>
      </c>
    </row>
    <row r="34" spans="1:11" s="65" customFormat="1" ht="12.75" customHeight="1">
      <c r="A34" s="247"/>
      <c r="B34" s="66" t="s">
        <v>51</v>
      </c>
      <c r="C34" s="66"/>
      <c r="D34" s="227">
        <v>5089686</v>
      </c>
      <c r="E34" s="234" t="s">
        <v>42</v>
      </c>
      <c r="F34" s="234" t="s">
        <v>42</v>
      </c>
      <c r="G34" s="236">
        <v>5337416</v>
      </c>
      <c r="H34" s="227">
        <v>5060968</v>
      </c>
      <c r="I34" s="227">
        <v>5047000</v>
      </c>
      <c r="J34" s="227">
        <v>4239379</v>
      </c>
      <c r="K34" s="227">
        <v>4126467</v>
      </c>
    </row>
    <row r="35" spans="1:11" s="65" customFormat="1" ht="12.75" customHeight="1">
      <c r="A35" s="247"/>
      <c r="B35" s="66" t="s">
        <v>52</v>
      </c>
      <c r="C35" s="66"/>
      <c r="D35" s="227">
        <v>992295</v>
      </c>
      <c r="E35" s="234" t="s">
        <v>42</v>
      </c>
      <c r="F35" s="234" t="s">
        <v>42</v>
      </c>
      <c r="G35" s="236">
        <v>1617821</v>
      </c>
      <c r="H35" s="227">
        <v>1095676</v>
      </c>
      <c r="I35" s="227">
        <v>1618000</v>
      </c>
      <c r="J35" s="227">
        <v>1075607</v>
      </c>
      <c r="K35" s="227">
        <v>1107400</v>
      </c>
    </row>
    <row r="36" spans="1:11" s="65" customFormat="1" ht="12.75" customHeight="1">
      <c r="A36" s="247"/>
      <c r="B36" s="66" t="s">
        <v>53</v>
      </c>
      <c r="C36" s="66"/>
      <c r="D36" s="227">
        <v>20989</v>
      </c>
      <c r="E36" s="234" t="s">
        <v>42</v>
      </c>
      <c r="F36" s="234" t="s">
        <v>42</v>
      </c>
      <c r="G36" s="237">
        <v>25667</v>
      </c>
      <c r="H36" s="227">
        <v>25667</v>
      </c>
      <c r="I36" s="227">
        <v>28000</v>
      </c>
      <c r="J36" s="227">
        <v>28125</v>
      </c>
      <c r="K36" s="227">
        <v>26116</v>
      </c>
    </row>
    <row r="37" spans="1:11" s="65" customFormat="1" ht="12.75" customHeight="1">
      <c r="A37" s="247"/>
      <c r="B37" s="66" t="s">
        <v>54</v>
      </c>
      <c r="C37" s="66"/>
      <c r="D37" s="227">
        <v>43742</v>
      </c>
      <c r="E37" s="234" t="s">
        <v>42</v>
      </c>
      <c r="F37" s="234" t="s">
        <v>42</v>
      </c>
      <c r="G37" s="236">
        <v>122157</v>
      </c>
      <c r="H37" s="227">
        <v>31455</v>
      </c>
      <c r="I37" s="227">
        <v>159000</v>
      </c>
      <c r="J37" s="227">
        <v>50423</v>
      </c>
      <c r="K37" s="227">
        <v>43610</v>
      </c>
    </row>
    <row r="38" spans="1:11" s="65" customFormat="1" ht="12.75" customHeight="1">
      <c r="A38" s="247"/>
      <c r="B38" s="66" t="s">
        <v>55</v>
      </c>
      <c r="C38" s="66"/>
      <c r="D38" s="227">
        <v>1484809</v>
      </c>
      <c r="E38" s="234" t="s">
        <v>42</v>
      </c>
      <c r="F38" s="234" t="s">
        <v>42</v>
      </c>
      <c r="G38" s="236">
        <v>1572964</v>
      </c>
      <c r="H38" s="227">
        <v>1572964</v>
      </c>
      <c r="I38" s="227">
        <v>1572000</v>
      </c>
      <c r="J38" s="227">
        <v>1571522</v>
      </c>
      <c r="K38" s="227">
        <v>1560183</v>
      </c>
    </row>
    <row r="39" spans="1:11" s="65" customFormat="1" ht="12.75" customHeight="1">
      <c r="A39" s="247"/>
      <c r="B39" s="66" t="s">
        <v>56</v>
      </c>
      <c r="C39" s="66"/>
      <c r="D39" s="227">
        <v>567370</v>
      </c>
      <c r="E39" s="234" t="s">
        <v>42</v>
      </c>
      <c r="F39" s="234" t="s">
        <v>42</v>
      </c>
      <c r="G39" s="236">
        <v>388211</v>
      </c>
      <c r="H39" s="227">
        <v>402982</v>
      </c>
      <c r="I39" s="227">
        <v>366000</v>
      </c>
      <c r="J39" s="227">
        <v>383274</v>
      </c>
      <c r="K39" s="227">
        <v>379457</v>
      </c>
    </row>
    <row r="40" spans="1:11" s="65" customFormat="1" ht="12.75" customHeight="1">
      <c r="A40" s="247"/>
      <c r="B40" s="66" t="s">
        <v>57</v>
      </c>
      <c r="C40" s="66"/>
      <c r="D40" s="227">
        <v>352035</v>
      </c>
      <c r="E40" s="234" t="s">
        <v>42</v>
      </c>
      <c r="F40" s="234" t="s">
        <v>42</v>
      </c>
      <c r="G40" s="236">
        <v>418416</v>
      </c>
      <c r="H40" s="227">
        <v>343803</v>
      </c>
      <c r="I40" s="227">
        <v>366000</v>
      </c>
      <c r="J40" s="227">
        <v>291013</v>
      </c>
      <c r="K40" s="227">
        <v>302091</v>
      </c>
    </row>
    <row r="41" spans="1:11" s="65" customFormat="1" ht="12.75" customHeight="1">
      <c r="A41" s="247"/>
      <c r="B41" s="66" t="s">
        <v>58</v>
      </c>
      <c r="C41" s="66"/>
      <c r="D41" s="227">
        <v>22748</v>
      </c>
      <c r="E41" s="234" t="s">
        <v>42</v>
      </c>
      <c r="F41" s="234" t="s">
        <v>42</v>
      </c>
      <c r="G41" s="236">
        <v>27818</v>
      </c>
      <c r="H41" s="227">
        <v>27818</v>
      </c>
      <c r="I41" s="227">
        <v>30000</v>
      </c>
      <c r="J41" s="227">
        <v>30481</v>
      </c>
      <c r="K41" s="227">
        <v>28304</v>
      </c>
    </row>
    <row r="42" spans="1:11" s="65" customFormat="1" ht="12.75" customHeight="1">
      <c r="A42" s="247"/>
      <c r="B42" s="66" t="s">
        <v>59</v>
      </c>
      <c r="C42" s="66"/>
      <c r="D42" s="238">
        <v>8573673</v>
      </c>
      <c r="E42" s="234" t="s">
        <v>42</v>
      </c>
      <c r="F42" s="234" t="s">
        <v>42</v>
      </c>
      <c r="G42" s="227">
        <f>SUM(G33:G40)</f>
        <v>9482652.4000000004</v>
      </c>
      <c r="H42" s="238">
        <v>8561333</v>
      </c>
      <c r="I42" s="238">
        <v>9186000</v>
      </c>
      <c r="J42" s="238">
        <v>7669825</v>
      </c>
      <c r="K42" s="227">
        <v>7573628</v>
      </c>
    </row>
    <row r="43" spans="1:11" s="65" customFormat="1" ht="12.75" customHeight="1">
      <c r="E43" s="69"/>
      <c r="F43" s="69"/>
      <c r="H43" s="69"/>
      <c r="I43" s="69"/>
      <c r="J43" s="69"/>
      <c r="K43" s="297"/>
    </row>
    <row r="44" spans="1:11" s="65" customFormat="1" ht="23.1">
      <c r="B44" s="125" t="s">
        <v>60</v>
      </c>
      <c r="C44" s="125">
        <v>2020</v>
      </c>
      <c r="D44" s="214" t="s">
        <v>8</v>
      </c>
      <c r="E44" s="214">
        <v>2021</v>
      </c>
      <c r="F44" s="214" t="s">
        <v>9</v>
      </c>
      <c r="G44" s="214">
        <v>2022</v>
      </c>
      <c r="H44" s="214" t="s">
        <v>10</v>
      </c>
      <c r="I44" s="214">
        <v>2023</v>
      </c>
      <c r="J44" s="214" t="s">
        <v>11</v>
      </c>
      <c r="K44" s="298">
        <v>2024</v>
      </c>
    </row>
    <row r="45" spans="1:11" s="70" customFormat="1" ht="12.75" customHeight="1">
      <c r="A45" s="247" t="s">
        <v>1</v>
      </c>
      <c r="B45" s="101" t="s">
        <v>61</v>
      </c>
      <c r="C45" s="101"/>
      <c r="D45" s="106"/>
      <c r="E45" s="239"/>
      <c r="F45" s="239"/>
      <c r="G45" s="239"/>
      <c r="H45" s="239"/>
      <c r="I45" s="239"/>
      <c r="J45" s="239"/>
      <c r="K45" s="303"/>
    </row>
    <row r="46" spans="1:11" s="65" customFormat="1" ht="12.75" customHeight="1">
      <c r="A46" s="66"/>
      <c r="B46" s="19" t="s">
        <v>62</v>
      </c>
      <c r="C46" s="19"/>
      <c r="D46" s="240"/>
      <c r="E46" s="241">
        <v>-5.0743269473661368E-2</v>
      </c>
      <c r="F46" s="241"/>
      <c r="G46" s="241">
        <v>-5.0562177444327609E-2</v>
      </c>
      <c r="H46" s="241"/>
      <c r="I46" s="241">
        <v>-7.0000000000000007E-2</v>
      </c>
      <c r="J46" s="241"/>
      <c r="K46" s="301" t="s">
        <v>31</v>
      </c>
    </row>
    <row r="47" spans="1:11" s="65" customFormat="1" ht="12.75" customHeight="1">
      <c r="B47" s="66" t="s">
        <v>63</v>
      </c>
      <c r="C47" s="66"/>
      <c r="D47" s="242">
        <v>7991269</v>
      </c>
      <c r="E47" s="227">
        <v>8235934.3399999989</v>
      </c>
      <c r="F47" s="227">
        <v>8173203</v>
      </c>
      <c r="G47" s="227">
        <v>7973271.5100000007</v>
      </c>
      <c r="H47" s="227">
        <v>7909395</v>
      </c>
      <c r="I47" s="227">
        <v>7577672</v>
      </c>
      <c r="J47" s="227">
        <v>7521368</v>
      </c>
      <c r="K47" s="227" t="s">
        <v>64</v>
      </c>
    </row>
    <row r="48" spans="1:11" s="65" customFormat="1" ht="12.75" customHeight="1">
      <c r="B48" s="66" t="s">
        <v>65</v>
      </c>
      <c r="C48" s="66"/>
      <c r="D48" s="218">
        <v>2.74</v>
      </c>
      <c r="E48" s="224">
        <v>2.6134639169430733</v>
      </c>
      <c r="F48" s="224">
        <v>2.6</v>
      </c>
      <c r="G48" s="224">
        <v>2.6139624938497099</v>
      </c>
      <c r="H48" s="224">
        <v>2.6</v>
      </c>
      <c r="I48" s="224">
        <v>2.57</v>
      </c>
      <c r="J48" s="69">
        <v>2.56</v>
      </c>
      <c r="K48" s="69">
        <v>2.58</v>
      </c>
    </row>
    <row r="49" spans="1:11" s="65" customFormat="1" ht="12.75" customHeight="1">
      <c r="B49" s="66" t="s">
        <v>66</v>
      </c>
      <c r="C49" s="66"/>
      <c r="D49" s="242">
        <v>6116770</v>
      </c>
      <c r="E49" s="227">
        <v>6336365.2999999998</v>
      </c>
      <c r="F49" s="234" t="s">
        <v>42</v>
      </c>
      <c r="G49" s="227">
        <v>6167689.7599999998</v>
      </c>
      <c r="H49" s="234" t="s">
        <v>42</v>
      </c>
      <c r="I49" s="227">
        <v>5778828.8200000003</v>
      </c>
      <c r="J49" s="227">
        <v>5773882</v>
      </c>
      <c r="K49" s="227">
        <v>5771365</v>
      </c>
    </row>
    <row r="50" spans="1:11" s="65" customFormat="1" ht="12.75" customHeight="1">
      <c r="B50" s="66" t="s">
        <v>67</v>
      </c>
      <c r="C50" s="66"/>
      <c r="D50" s="242">
        <v>1473347</v>
      </c>
      <c r="E50" s="227">
        <v>1336529.1399999999</v>
      </c>
      <c r="F50" s="227">
        <v>1273798</v>
      </c>
      <c r="G50" s="227">
        <v>1286457.57</v>
      </c>
      <c r="H50" s="227">
        <v>1222581</v>
      </c>
      <c r="I50" s="227">
        <v>1252137.72</v>
      </c>
      <c r="J50" s="227">
        <v>1200781</v>
      </c>
      <c r="K50" s="227">
        <v>1184210</v>
      </c>
    </row>
    <row r="51" spans="1:11" s="65" customFormat="1" ht="12.75" customHeight="1">
      <c r="B51" s="66" t="s">
        <v>68</v>
      </c>
      <c r="C51" s="66"/>
      <c r="D51" s="242">
        <v>305563</v>
      </c>
      <c r="E51" s="227">
        <v>416240</v>
      </c>
      <c r="F51" s="234" t="s">
        <v>42</v>
      </c>
      <c r="G51" s="227">
        <v>364031</v>
      </c>
      <c r="H51" s="234" t="s">
        <v>42</v>
      </c>
      <c r="I51" s="227">
        <v>446301</v>
      </c>
      <c r="J51" s="234" t="s">
        <v>42</v>
      </c>
      <c r="K51" s="227">
        <v>582753</v>
      </c>
    </row>
    <row r="52" spans="1:11" s="65" customFormat="1" ht="12.75" customHeight="1">
      <c r="B52" s="66" t="s">
        <v>69</v>
      </c>
      <c r="C52" s="66"/>
      <c r="D52" s="242">
        <v>88347</v>
      </c>
      <c r="E52" s="227">
        <v>135068.85</v>
      </c>
      <c r="F52" s="234" t="s">
        <v>42</v>
      </c>
      <c r="G52" s="227">
        <v>148763.4</v>
      </c>
      <c r="H52" s="234" t="s">
        <v>42</v>
      </c>
      <c r="I52" s="227">
        <v>97430.22</v>
      </c>
      <c r="J52" s="234" t="s">
        <v>42</v>
      </c>
      <c r="K52" s="227">
        <v>100225</v>
      </c>
    </row>
    <row r="53" spans="1:11" s="65" customFormat="1" ht="12.75" customHeight="1">
      <c r="B53" s="66" t="s">
        <v>70</v>
      </c>
      <c r="C53" s="66"/>
      <c r="D53" s="242">
        <v>7242</v>
      </c>
      <c r="E53" s="227">
        <v>11731.05</v>
      </c>
      <c r="F53" s="234" t="s">
        <v>42</v>
      </c>
      <c r="G53" s="227">
        <v>6329.78</v>
      </c>
      <c r="H53" s="234" t="s">
        <v>42</v>
      </c>
      <c r="I53" s="227">
        <v>2974.68</v>
      </c>
      <c r="J53" s="234" t="s">
        <v>42</v>
      </c>
      <c r="K53" s="227">
        <v>4553</v>
      </c>
    </row>
    <row r="54" spans="1:11" s="65" customFormat="1" ht="12.75" customHeight="1">
      <c r="B54" s="66" t="s">
        <v>71</v>
      </c>
      <c r="C54" s="66"/>
      <c r="D54" s="242">
        <v>5106160</v>
      </c>
      <c r="E54" s="227">
        <v>5696951.54</v>
      </c>
      <c r="F54" s="227">
        <v>5673697</v>
      </c>
      <c r="G54" s="227">
        <v>5818560.5899999999</v>
      </c>
      <c r="H54" s="227">
        <v>5790009</v>
      </c>
      <c r="I54" s="227">
        <v>5335420</v>
      </c>
      <c r="J54" s="227">
        <v>5300624</v>
      </c>
      <c r="K54" s="227" t="s">
        <v>72</v>
      </c>
    </row>
    <row r="55" spans="1:11" s="65" customFormat="1" ht="12.75" customHeight="1">
      <c r="B55" s="66" t="s">
        <v>73</v>
      </c>
      <c r="C55" s="66"/>
      <c r="D55" s="218">
        <v>1.75</v>
      </c>
      <c r="E55" s="224">
        <v>1.8077824168718757</v>
      </c>
      <c r="F55" s="224">
        <v>1.8</v>
      </c>
      <c r="G55" s="224">
        <v>1.9075606708458919</v>
      </c>
      <c r="H55" s="224">
        <v>1.9</v>
      </c>
      <c r="I55" s="224">
        <v>1.8111045846327032</v>
      </c>
      <c r="J55" s="69">
        <v>1.8</v>
      </c>
      <c r="K55" s="69">
        <v>1.65</v>
      </c>
    </row>
    <row r="56" spans="1:11" s="65" customFormat="1" ht="12.75" customHeight="1">
      <c r="B56" s="66" t="s">
        <v>74</v>
      </c>
      <c r="C56" s="66"/>
      <c r="D56" s="242">
        <v>1996216</v>
      </c>
      <c r="E56" s="227">
        <v>1667775.0099999998</v>
      </c>
      <c r="F56" s="227">
        <v>1644520</v>
      </c>
      <c r="G56" s="227">
        <v>1900452.74</v>
      </c>
      <c r="H56" s="227">
        <v>1871901</v>
      </c>
      <c r="I56" s="227">
        <v>1905748.0100000002</v>
      </c>
      <c r="J56" s="227">
        <v>1873912</v>
      </c>
      <c r="K56" s="227">
        <v>1566865</v>
      </c>
    </row>
    <row r="57" spans="1:11" s="65" customFormat="1" ht="12.75" customHeight="1">
      <c r="B57" s="66" t="s">
        <v>75</v>
      </c>
      <c r="C57" s="66"/>
      <c r="D57" s="242">
        <v>370839</v>
      </c>
      <c r="E57" s="227">
        <v>201044.24000000002</v>
      </c>
      <c r="F57" s="234" t="s">
        <v>42</v>
      </c>
      <c r="G57" s="227">
        <v>316084.86</v>
      </c>
      <c r="H57" s="234" t="s">
        <v>42</v>
      </c>
      <c r="I57" s="227">
        <v>291701.19</v>
      </c>
      <c r="J57" s="227">
        <v>288743</v>
      </c>
      <c r="K57" s="227">
        <v>422836</v>
      </c>
    </row>
    <row r="58" spans="1:11" s="65" customFormat="1" ht="12.75" customHeight="1">
      <c r="B58" s="66" t="s">
        <v>76</v>
      </c>
      <c r="C58" s="66"/>
      <c r="D58" s="242">
        <v>2428164</v>
      </c>
      <c r="E58" s="227">
        <v>3609799.25</v>
      </c>
      <c r="F58" s="234" t="s">
        <v>42</v>
      </c>
      <c r="G58" s="227">
        <v>3411570.61</v>
      </c>
      <c r="H58" s="234" t="s">
        <v>42</v>
      </c>
      <c r="I58" s="227">
        <v>3004591.47</v>
      </c>
      <c r="J58" s="234" t="s">
        <v>42</v>
      </c>
      <c r="K58" s="227">
        <v>2748018</v>
      </c>
    </row>
    <row r="59" spans="1:11" s="65" customFormat="1" ht="12.75" customHeight="1">
      <c r="B59" s="66" t="s">
        <v>77</v>
      </c>
      <c r="C59" s="66"/>
      <c r="D59" s="242">
        <v>220991</v>
      </c>
      <c r="E59" s="227">
        <v>170312.74</v>
      </c>
      <c r="F59" s="234" t="s">
        <v>42</v>
      </c>
      <c r="G59" s="227">
        <v>137909.5</v>
      </c>
      <c r="H59" s="234" t="s">
        <v>42</v>
      </c>
      <c r="I59" s="227">
        <v>106921</v>
      </c>
      <c r="J59" s="234" t="s">
        <v>42</v>
      </c>
      <c r="K59" s="227">
        <v>98269</v>
      </c>
    </row>
    <row r="60" spans="1:11" s="65" customFormat="1" ht="12.75" customHeight="1">
      <c r="B60" s="66" t="s">
        <v>78</v>
      </c>
      <c r="C60" s="66"/>
      <c r="D60" s="218"/>
      <c r="E60" s="227">
        <v>48020.3</v>
      </c>
      <c r="F60" s="234" t="s">
        <v>42</v>
      </c>
      <c r="G60" s="227">
        <v>52542.879999999997</v>
      </c>
      <c r="H60" s="234" t="s">
        <v>42</v>
      </c>
      <c r="I60" s="227">
        <v>26458.440000000006</v>
      </c>
      <c r="J60" s="227">
        <v>26456</v>
      </c>
      <c r="K60" s="227">
        <v>68380</v>
      </c>
    </row>
    <row r="61" spans="1:11" s="65" customFormat="1" ht="12.75" customHeight="1">
      <c r="B61" s="66" t="s">
        <v>79</v>
      </c>
      <c r="C61" s="66"/>
      <c r="D61" s="218" t="s">
        <v>37</v>
      </c>
      <c r="E61" s="227">
        <v>1951</v>
      </c>
      <c r="F61" s="234" t="s">
        <v>42</v>
      </c>
      <c r="G61" s="227">
        <v>2033</v>
      </c>
      <c r="H61" s="227">
        <v>2016</v>
      </c>
      <c r="I61" s="227">
        <v>1375</v>
      </c>
      <c r="J61" s="227">
        <v>1369</v>
      </c>
      <c r="K61" s="227" t="s">
        <v>80</v>
      </c>
    </row>
    <row r="62" spans="1:11" s="65" customFormat="1" ht="12.75" customHeight="1">
      <c r="A62" s="247" t="s">
        <v>1</v>
      </c>
      <c r="B62" s="101" t="s">
        <v>81</v>
      </c>
      <c r="C62" s="101"/>
      <c r="D62" s="106"/>
      <c r="E62" s="243">
        <v>1</v>
      </c>
      <c r="F62" s="243"/>
      <c r="G62" s="243"/>
      <c r="H62" s="243">
        <v>1</v>
      </c>
      <c r="I62" s="243"/>
      <c r="J62" s="243">
        <v>1</v>
      </c>
      <c r="K62" s="304">
        <v>2</v>
      </c>
    </row>
    <row r="63" spans="1:11" s="65" customFormat="1" ht="12.75" customHeight="1">
      <c r="B63" s="19" t="s">
        <v>82</v>
      </c>
      <c r="C63" s="19"/>
      <c r="D63" s="240"/>
      <c r="E63" s="244">
        <v>17</v>
      </c>
      <c r="F63" s="244"/>
      <c r="G63" s="244"/>
      <c r="H63" s="244">
        <v>17</v>
      </c>
      <c r="I63" s="244"/>
      <c r="J63" s="244">
        <v>17</v>
      </c>
      <c r="K63" s="244">
        <v>16</v>
      </c>
    </row>
    <row r="64" spans="1:11" s="65" customFormat="1" ht="12.75" customHeight="1">
      <c r="A64" s="247" t="s">
        <v>1</v>
      </c>
      <c r="B64" s="207" t="s">
        <v>83</v>
      </c>
      <c r="C64" s="207"/>
      <c r="D64" s="215"/>
      <c r="E64" s="100"/>
      <c r="F64" s="100"/>
      <c r="G64" s="245"/>
      <c r="H64" s="245"/>
      <c r="I64" s="246"/>
      <c r="J64" s="246"/>
      <c r="K64" s="305"/>
    </row>
    <row r="65" spans="1:11" s="65" customFormat="1" ht="12.75" customHeight="1">
      <c r="A65" s="247"/>
      <c r="B65" s="66" t="s">
        <v>84</v>
      </c>
      <c r="C65" s="247"/>
      <c r="D65" s="248"/>
      <c r="E65" s="68"/>
      <c r="F65" s="68"/>
      <c r="H65" s="249" t="s">
        <v>85</v>
      </c>
      <c r="I65" s="249"/>
      <c r="J65" s="234" t="s">
        <v>86</v>
      </c>
      <c r="K65" s="90" t="s">
        <v>87</v>
      </c>
    </row>
    <row r="66" spans="1:11" s="65" customFormat="1" ht="12.75" customHeight="1">
      <c r="B66" s="66" t="s">
        <v>88</v>
      </c>
      <c r="C66" s="66"/>
      <c r="D66" s="242">
        <f>1372097685/1000</f>
        <v>1372097.6850000001</v>
      </c>
      <c r="E66" s="234" t="s">
        <v>42</v>
      </c>
      <c r="F66" s="234" t="s">
        <v>42</v>
      </c>
      <c r="G66" s="227">
        <f>1591720655343/1000000</f>
        <v>1591720.6553430001</v>
      </c>
      <c r="H66" s="250">
        <f>1601330105/1000</f>
        <v>1601330.105</v>
      </c>
      <c r="I66" s="227">
        <f>1519387859/1000</f>
        <v>1519387.8589999999</v>
      </c>
      <c r="J66" s="227">
        <f>1516836179/1000</f>
        <v>1516836.179</v>
      </c>
      <c r="K66" s="227" t="s">
        <v>89</v>
      </c>
    </row>
    <row r="67" spans="1:11" s="65" customFormat="1" ht="12.75" customHeight="1">
      <c r="B67" s="66" t="s">
        <v>90</v>
      </c>
      <c r="C67" s="66"/>
      <c r="D67" s="242">
        <v>1748539053</v>
      </c>
      <c r="E67" s="234" t="s">
        <v>42</v>
      </c>
      <c r="F67" s="234" t="s">
        <v>42</v>
      </c>
      <c r="G67" s="227">
        <v>1591720.6553430581</v>
      </c>
      <c r="H67" s="227">
        <v>1939865433</v>
      </c>
      <c r="I67" s="227">
        <v>1519317000</v>
      </c>
      <c r="J67" s="227">
        <v>1867754863</v>
      </c>
      <c r="K67" s="227">
        <v>1940542625</v>
      </c>
    </row>
    <row r="68" spans="1:11" s="65" customFormat="1" ht="12.75" customHeight="1">
      <c r="B68" s="66" t="s">
        <v>91</v>
      </c>
      <c r="C68" s="66"/>
      <c r="D68" s="242">
        <f>69986551/1000</f>
        <v>69986.551000000007</v>
      </c>
      <c r="E68" s="234" t="s">
        <v>42</v>
      </c>
      <c r="F68" s="234" t="s">
        <v>42</v>
      </c>
      <c r="G68" s="237">
        <f>63271828641/1000000</f>
        <v>63271.828641</v>
      </c>
      <c r="H68" s="227">
        <f>78849600/1000</f>
        <v>78849.600000000006</v>
      </c>
      <c r="I68" s="227">
        <f>59578929724/1000000</f>
        <v>59578.929724000001</v>
      </c>
      <c r="J68" s="227">
        <f>67557985/1000</f>
        <v>67557.985000000001</v>
      </c>
      <c r="K68" s="227">
        <f>63073588/1000</f>
        <v>63073.588000000003</v>
      </c>
    </row>
    <row r="69" spans="1:11" s="65" customFormat="1" ht="12.75" customHeight="1">
      <c r="B69" s="66" t="s">
        <v>92</v>
      </c>
      <c r="C69" s="66"/>
      <c r="D69" s="242">
        <f>13691474/1000</f>
        <v>13691.474</v>
      </c>
      <c r="E69" s="234" t="s">
        <v>42</v>
      </c>
      <c r="F69" s="234" t="s">
        <v>42</v>
      </c>
      <c r="G69" s="227">
        <v>16833</v>
      </c>
      <c r="H69" s="227">
        <f>10831669/1000</f>
        <v>10831.669</v>
      </c>
      <c r="I69" s="236">
        <f>15309542856/1000000</f>
        <v>15309.542856</v>
      </c>
      <c r="J69" s="227">
        <f>10007589/1000</f>
        <v>10007.589</v>
      </c>
      <c r="K69" s="227">
        <f>10665605/1000</f>
        <v>10665.605</v>
      </c>
    </row>
    <row r="70" spans="1:11" s="65" customFormat="1" ht="12.75" customHeight="1">
      <c r="B70" s="66" t="s">
        <v>93</v>
      </c>
      <c r="C70" s="66"/>
      <c r="D70" s="242">
        <f>10255000/1000</f>
        <v>10255</v>
      </c>
      <c r="E70" s="234" t="s">
        <v>42</v>
      </c>
      <c r="F70" s="234" t="s">
        <v>42</v>
      </c>
      <c r="G70" s="237">
        <f>8969636/1000</f>
        <v>8969.6360000000004</v>
      </c>
      <c r="H70" s="234" t="s">
        <v>42</v>
      </c>
      <c r="I70" s="227">
        <f>8108375743/1000000</f>
        <v>8108.3757429999996</v>
      </c>
      <c r="J70" s="234" t="s">
        <v>42</v>
      </c>
      <c r="K70" s="227">
        <f>8158652/1000</f>
        <v>8158.652</v>
      </c>
    </row>
    <row r="71" spans="1:11" s="65" customFormat="1" ht="12.75" customHeight="1">
      <c r="B71" s="66" t="s">
        <v>94</v>
      </c>
      <c r="C71" s="66"/>
      <c r="D71" s="242">
        <f>1229/1000</f>
        <v>1.2290000000000001</v>
      </c>
      <c r="E71" s="234" t="s">
        <v>42</v>
      </c>
      <c r="F71" s="234" t="s">
        <v>42</v>
      </c>
      <c r="G71" s="237">
        <f>5585/1000</f>
        <v>5.585</v>
      </c>
      <c r="H71" s="234" t="s">
        <v>42</v>
      </c>
      <c r="I71" s="227">
        <f>5206211/1000000</f>
        <v>5.2062109999999997</v>
      </c>
      <c r="J71" s="234" t="s">
        <v>42</v>
      </c>
      <c r="K71" s="227">
        <f>9931/1000</f>
        <v>9.9309999999999992</v>
      </c>
    </row>
    <row r="72" spans="1:11" s="65" customFormat="1" ht="12.75" customHeight="1">
      <c r="B72" s="66" t="s">
        <v>95</v>
      </c>
      <c r="C72" s="66"/>
      <c r="D72" s="242">
        <f>1278160587/1000</f>
        <v>1278160.5870000001</v>
      </c>
      <c r="E72" s="234" t="s">
        <v>42</v>
      </c>
      <c r="F72" s="234" t="s">
        <v>42</v>
      </c>
      <c r="G72" s="237">
        <f>1502640977/1000</f>
        <v>1502640.977</v>
      </c>
      <c r="H72" s="234" t="s">
        <v>42</v>
      </c>
      <c r="I72" s="227">
        <f>1436314905890/1000000</f>
        <v>1436314.9058900001</v>
      </c>
      <c r="J72" s="227">
        <f>1431114256/1000</f>
        <v>1431114.2560000001</v>
      </c>
      <c r="K72" s="227">
        <f>1500027176/1000</f>
        <v>1500027.176</v>
      </c>
    </row>
    <row r="73" spans="1:11" s="65" customFormat="1" ht="12.75" customHeight="1">
      <c r="B73" s="66" t="s">
        <v>96</v>
      </c>
      <c r="C73" s="66"/>
      <c r="D73" s="242">
        <v>1724588507</v>
      </c>
      <c r="E73" s="234" t="s">
        <v>42</v>
      </c>
      <c r="F73" s="234" t="s">
        <v>42</v>
      </c>
      <c r="G73" s="251"/>
      <c r="H73" s="227">
        <v>1939865433</v>
      </c>
      <c r="I73" s="251"/>
      <c r="J73" s="227">
        <v>1849590925</v>
      </c>
      <c r="K73" s="227">
        <v>1921665585</v>
      </c>
    </row>
    <row r="74" spans="1:11" s="65" customFormat="1" ht="12.75" customHeight="1">
      <c r="B74" s="66" t="s">
        <v>97</v>
      </c>
      <c r="C74" s="66"/>
      <c r="D74" s="242">
        <f>2844/1000</f>
        <v>2.8439999999999999</v>
      </c>
      <c r="E74" s="234" t="s">
        <v>42</v>
      </c>
      <c r="F74" s="234" t="s">
        <v>42</v>
      </c>
      <c r="G74" s="237">
        <f>61187/1000</f>
        <v>61.186999999999998</v>
      </c>
      <c r="H74" s="227">
        <f>32638/1000</f>
        <v>32.637999999999998</v>
      </c>
      <c r="I74" s="252">
        <f>70898656/1000000</f>
        <v>70.898656000000003</v>
      </c>
      <c r="J74" s="227">
        <f>42767/1000</f>
        <v>42.767000000000003</v>
      </c>
      <c r="K74" s="227">
        <f>42853/1000</f>
        <v>42.853000000000002</v>
      </c>
    </row>
    <row r="75" spans="1:11" s="65" customFormat="1" ht="12.75" customHeight="1">
      <c r="B75" s="247"/>
      <c r="C75" s="247"/>
      <c r="D75" s="247"/>
      <c r="E75" s="68"/>
      <c r="F75" s="68"/>
      <c r="G75" s="68"/>
      <c r="H75" s="68"/>
      <c r="I75" s="68"/>
      <c r="J75" s="68"/>
      <c r="K75" s="297"/>
    </row>
    <row r="76" spans="1:11" s="65" customFormat="1" ht="23.1">
      <c r="B76" s="125" t="s">
        <v>98</v>
      </c>
      <c r="C76" s="125">
        <v>2020</v>
      </c>
      <c r="D76" s="125"/>
      <c r="E76" s="127">
        <v>2021</v>
      </c>
      <c r="F76" s="214" t="s">
        <v>9</v>
      </c>
      <c r="G76" s="127">
        <v>2022</v>
      </c>
      <c r="H76" s="127" t="s">
        <v>10</v>
      </c>
      <c r="I76" s="127">
        <v>2023</v>
      </c>
      <c r="J76" s="214" t="s">
        <v>11</v>
      </c>
      <c r="K76" s="295">
        <v>2024</v>
      </c>
    </row>
    <row r="77" spans="1:11" s="65" customFormat="1" ht="12.75" customHeight="1">
      <c r="A77" s="247" t="s">
        <v>1</v>
      </c>
      <c r="B77" s="207" t="s">
        <v>99</v>
      </c>
      <c r="C77" s="207"/>
      <c r="D77" s="215"/>
      <c r="E77" s="217"/>
      <c r="F77" s="253"/>
      <c r="G77" s="217"/>
      <c r="H77" s="216"/>
      <c r="I77" s="217"/>
      <c r="J77" s="216"/>
      <c r="K77" s="296"/>
    </row>
    <row r="78" spans="1:11" s="65" customFormat="1" ht="12.75" customHeight="1">
      <c r="A78" s="66"/>
      <c r="B78" s="66" t="s">
        <v>100</v>
      </c>
      <c r="C78" s="66"/>
      <c r="D78" s="218"/>
      <c r="E78" s="71">
        <v>0.95833333333333337</v>
      </c>
      <c r="F78" s="71">
        <v>0.93</v>
      </c>
      <c r="G78" s="71">
        <v>0.93877551020408168</v>
      </c>
      <c r="H78" s="69" t="s">
        <v>42</v>
      </c>
      <c r="I78" s="71">
        <v>1</v>
      </c>
      <c r="J78" s="69" t="s">
        <v>42</v>
      </c>
      <c r="K78" s="71" t="s">
        <v>101</v>
      </c>
    </row>
    <row r="79" spans="1:11" s="65" customFormat="1" ht="12.75" customHeight="1">
      <c r="A79" s="247" t="s">
        <v>1</v>
      </c>
      <c r="B79" s="207" t="s">
        <v>102</v>
      </c>
      <c r="C79" s="207"/>
      <c r="D79" s="215"/>
      <c r="E79" s="217"/>
      <c r="F79" s="246"/>
      <c r="G79" s="217"/>
      <c r="H79" s="217"/>
      <c r="I79" s="217"/>
      <c r="J79" s="100"/>
      <c r="K79" s="216"/>
    </row>
    <row r="80" spans="1:11" s="65" customFormat="1" ht="12.75" customHeight="1">
      <c r="A80" s="66"/>
      <c r="B80" s="66" t="s">
        <v>103</v>
      </c>
      <c r="C80" s="66"/>
      <c r="D80" s="218"/>
      <c r="E80" s="71">
        <v>-0.20020239677762799</v>
      </c>
      <c r="F80" s="234" t="s">
        <v>42</v>
      </c>
      <c r="G80" s="71">
        <v>-0.21146740406381856</v>
      </c>
      <c r="H80" s="71">
        <v>0.22</v>
      </c>
      <c r="I80" s="71">
        <v>-0.18</v>
      </c>
      <c r="J80" s="69" t="s">
        <v>42</v>
      </c>
      <c r="K80" s="234" t="s">
        <v>104</v>
      </c>
    </row>
    <row r="81" spans="1:11" s="65" customFormat="1" ht="12.75" customHeight="1">
      <c r="B81" s="66" t="s">
        <v>105</v>
      </c>
      <c r="C81" s="66"/>
      <c r="D81" s="242">
        <v>94899.017210000005</v>
      </c>
      <c r="E81" s="227">
        <v>82341.831820000007</v>
      </c>
      <c r="F81" s="227">
        <v>81398.735820000002</v>
      </c>
      <c r="G81" s="227">
        <v>78578</v>
      </c>
      <c r="H81" s="227">
        <v>77600.238129999998</v>
      </c>
      <c r="I81" s="227">
        <v>78662</v>
      </c>
      <c r="J81" s="227">
        <v>78413.572870000004</v>
      </c>
      <c r="K81" s="227">
        <v>73303.539659999995</v>
      </c>
    </row>
    <row r="82" spans="1:11" s="65" customFormat="1" ht="12.75" customHeight="1">
      <c r="B82" s="66" t="s">
        <v>106</v>
      </c>
      <c r="C82" s="66"/>
      <c r="D82" s="242">
        <v>69847.079289999994</v>
      </c>
      <c r="E82" s="227">
        <v>69252.479099999997</v>
      </c>
      <c r="F82" s="227">
        <v>68613.738099999988</v>
      </c>
      <c r="G82" s="227">
        <v>65359.64789</v>
      </c>
      <c r="H82" s="227">
        <v>64720.438889999998</v>
      </c>
      <c r="I82" s="227">
        <v>61886</v>
      </c>
      <c r="J82" s="227">
        <v>61572.46516</v>
      </c>
      <c r="K82" s="227" t="s">
        <v>107</v>
      </c>
    </row>
    <row r="83" spans="1:11" s="65" customFormat="1" ht="12.75" customHeight="1">
      <c r="B83" s="66" t="s">
        <v>108</v>
      </c>
      <c r="C83" s="66"/>
      <c r="D83" s="242">
        <v>22190.809259999998</v>
      </c>
      <c r="E83" s="227">
        <v>13089.352720000001</v>
      </c>
      <c r="F83" s="227">
        <v>12784.997720000001</v>
      </c>
      <c r="G83" s="227">
        <v>13218.34124</v>
      </c>
      <c r="H83" s="227">
        <v>12879.799239999998</v>
      </c>
      <c r="I83" s="227">
        <v>16776</v>
      </c>
      <c r="J83" s="227">
        <v>16841.107729999996</v>
      </c>
      <c r="K83" s="227" t="s">
        <v>109</v>
      </c>
    </row>
    <row r="84" spans="1:11" s="65" customFormat="1" ht="12.75" customHeight="1">
      <c r="B84" s="66" t="s">
        <v>110</v>
      </c>
      <c r="C84" s="66"/>
      <c r="D84" s="218">
        <v>32.5</v>
      </c>
      <c r="E84" s="254">
        <v>26.129082315700572</v>
      </c>
      <c r="F84" s="69">
        <v>25.9</v>
      </c>
      <c r="G84" s="254">
        <v>25.8</v>
      </c>
      <c r="H84" s="69">
        <v>25.5</v>
      </c>
      <c r="I84" s="254">
        <v>26.7</v>
      </c>
      <c r="J84" s="234" t="s">
        <v>42</v>
      </c>
      <c r="K84" s="254">
        <v>25.04</v>
      </c>
    </row>
    <row r="85" spans="1:11" s="65" customFormat="1" ht="12.75" customHeight="1">
      <c r="B85" s="66" t="s">
        <v>111</v>
      </c>
      <c r="C85" s="66"/>
      <c r="D85" s="218">
        <v>7.6</v>
      </c>
      <c r="E85" s="254">
        <v>4.1535725781248374</v>
      </c>
      <c r="F85" s="69">
        <v>4.0999999999999996</v>
      </c>
      <c r="G85" s="254">
        <v>4.3335095498669229</v>
      </c>
      <c r="H85" s="69">
        <v>4.2</v>
      </c>
      <c r="I85" s="254">
        <v>5.7</v>
      </c>
      <c r="J85" s="234" t="s">
        <v>42</v>
      </c>
      <c r="K85" s="254">
        <v>5.4</v>
      </c>
    </row>
    <row r="86" spans="1:11" s="65" customFormat="1" ht="12.75" customHeight="1">
      <c r="B86" s="66" t="s">
        <v>112</v>
      </c>
      <c r="C86" s="66"/>
      <c r="D86" s="242">
        <v>5646</v>
      </c>
      <c r="E86" s="227">
        <v>5793.3558300000004</v>
      </c>
      <c r="F86" s="234" t="s">
        <v>42</v>
      </c>
      <c r="G86" s="227">
        <v>5394</v>
      </c>
      <c r="H86" s="234" t="s">
        <v>42</v>
      </c>
      <c r="I86" s="227">
        <v>1384</v>
      </c>
      <c r="J86" s="234" t="s">
        <v>42</v>
      </c>
      <c r="K86" s="227">
        <v>14</v>
      </c>
    </row>
    <row r="87" spans="1:11" s="65" customFormat="1" ht="12.75" customHeight="1">
      <c r="B87" s="65" t="s">
        <v>113</v>
      </c>
      <c r="D87" s="227">
        <v>64213.803420000004</v>
      </c>
      <c r="E87" s="227">
        <v>55222.154000000002</v>
      </c>
      <c r="F87" s="227">
        <v>54311.935000000005</v>
      </c>
      <c r="G87" s="227">
        <v>52028</v>
      </c>
      <c r="H87" s="227">
        <v>51305.050640000001</v>
      </c>
      <c r="I87" s="227">
        <v>49839</v>
      </c>
      <c r="J87" s="227">
        <v>49472.764569999999</v>
      </c>
      <c r="K87" s="227">
        <v>48493.811659999999</v>
      </c>
    </row>
    <row r="88" spans="1:11" s="65" customFormat="1" ht="12.75" customHeight="1">
      <c r="B88" s="65" t="s">
        <v>114</v>
      </c>
      <c r="D88" s="71">
        <v>0.68</v>
      </c>
      <c r="E88" s="226">
        <v>0.67064519672960554</v>
      </c>
      <c r="F88" s="234" t="s">
        <v>42</v>
      </c>
      <c r="G88" s="226">
        <v>0.66</v>
      </c>
      <c r="H88" s="234" t="s">
        <v>42</v>
      </c>
      <c r="I88" s="226">
        <v>0.63</v>
      </c>
      <c r="J88" s="234" t="s">
        <v>42</v>
      </c>
      <c r="K88" s="71">
        <v>0.65</v>
      </c>
    </row>
    <row r="89" spans="1:11" s="65" customFormat="1" ht="12.75" customHeight="1">
      <c r="E89" s="69"/>
      <c r="F89" s="69"/>
      <c r="G89" s="69"/>
      <c r="H89" s="69"/>
      <c r="I89" s="69"/>
      <c r="J89" s="69"/>
      <c r="K89" s="297"/>
    </row>
    <row r="90" spans="1:11" s="65" customFormat="1" ht="12.75" customHeight="1">
      <c r="B90" s="125" t="s">
        <v>115</v>
      </c>
      <c r="C90" s="127">
        <v>2020</v>
      </c>
      <c r="D90" s="127"/>
      <c r="E90" s="127">
        <v>2021</v>
      </c>
      <c r="F90" s="127"/>
      <c r="G90" s="127"/>
      <c r="H90" s="127">
        <v>2022</v>
      </c>
      <c r="I90" s="127"/>
      <c r="J90" s="127">
        <v>2023</v>
      </c>
      <c r="K90" s="295">
        <v>2024</v>
      </c>
    </row>
    <row r="91" spans="1:11" s="65" customFormat="1" ht="12.75" customHeight="1">
      <c r="A91" s="247" t="s">
        <v>1</v>
      </c>
      <c r="B91" s="207" t="s">
        <v>116</v>
      </c>
      <c r="C91" s="255">
        <v>0.04</v>
      </c>
      <c r="D91" s="255"/>
      <c r="E91" s="217"/>
      <c r="F91" s="217"/>
      <c r="G91" s="217"/>
      <c r="H91" s="217"/>
      <c r="I91" s="217"/>
      <c r="J91" s="217"/>
      <c r="K91" s="207"/>
    </row>
    <row r="92" spans="1:11" s="65" customFormat="1" ht="12.75" customHeight="1">
      <c r="A92" s="247"/>
      <c r="B92" s="66" t="s">
        <v>117</v>
      </c>
      <c r="C92" s="91">
        <v>0.04</v>
      </c>
      <c r="D92" s="91"/>
      <c r="E92" s="71">
        <v>0.04</v>
      </c>
      <c r="F92" s="71"/>
      <c r="G92" s="71"/>
      <c r="H92" s="71">
        <v>0.05</v>
      </c>
      <c r="I92" s="71"/>
      <c r="J92" s="71">
        <v>0.08</v>
      </c>
      <c r="K92" s="90">
        <v>0.11799999999999999</v>
      </c>
    </row>
    <row r="93" spans="1:11" s="65" customFormat="1" ht="12.75" customHeight="1">
      <c r="A93" s="247" t="s">
        <v>1</v>
      </c>
      <c r="B93" s="207" t="s">
        <v>118</v>
      </c>
      <c r="C93" s="256">
        <v>0.74299999999999999</v>
      </c>
      <c r="D93" s="256"/>
      <c r="E93" s="209"/>
      <c r="F93" s="209"/>
      <c r="G93" s="209"/>
      <c r="H93" s="209"/>
      <c r="I93" s="209"/>
      <c r="J93" s="209"/>
      <c r="K93" s="265"/>
    </row>
    <row r="94" spans="1:11" s="65" customFormat="1" ht="12.75" customHeight="1">
      <c r="A94" s="247"/>
      <c r="B94" s="66" t="s">
        <v>119</v>
      </c>
      <c r="C94" s="257">
        <v>0.74299999999999999</v>
      </c>
      <c r="D94" s="257"/>
      <c r="E94" s="88">
        <v>0.753</v>
      </c>
      <c r="F94" s="88"/>
      <c r="G94" s="88"/>
      <c r="H94" s="88">
        <v>0.76400000000000001</v>
      </c>
      <c r="I94" s="88"/>
      <c r="J94" s="88">
        <v>0.78200000000000003</v>
      </c>
      <c r="K94" s="90">
        <v>0.80500000000000005</v>
      </c>
    </row>
    <row r="95" spans="1:11" s="70" customFormat="1" ht="12.75" customHeight="1">
      <c r="A95" s="247" t="s">
        <v>1</v>
      </c>
      <c r="B95" s="207" t="s">
        <v>120</v>
      </c>
      <c r="C95" s="207"/>
      <c r="D95" s="207"/>
      <c r="E95" s="245"/>
      <c r="F95" s="245"/>
      <c r="G95" s="245"/>
      <c r="H95" s="245"/>
      <c r="I95" s="245"/>
      <c r="J95" s="258"/>
      <c r="K95" s="265"/>
    </row>
    <row r="96" spans="1:11" s="70" customFormat="1" ht="12.75" customHeight="1">
      <c r="A96" s="247"/>
      <c r="B96" s="66" t="s">
        <v>121</v>
      </c>
      <c r="C96" s="66"/>
      <c r="D96" s="66"/>
      <c r="E96" s="249" t="s">
        <v>122</v>
      </c>
      <c r="F96" s="249"/>
      <c r="G96" s="249"/>
      <c r="H96" s="249" t="s">
        <v>123</v>
      </c>
      <c r="I96" s="249"/>
      <c r="J96" s="194" t="s">
        <v>124</v>
      </c>
      <c r="K96" s="90">
        <v>-0.17699999999999999</v>
      </c>
    </row>
    <row r="97" spans="1:11" s="65" customFormat="1" ht="12.75" customHeight="1">
      <c r="B97" s="66" t="s">
        <v>125</v>
      </c>
      <c r="C97" s="259">
        <v>201586</v>
      </c>
      <c r="D97" s="259"/>
      <c r="E97" s="227">
        <v>198927</v>
      </c>
      <c r="F97" s="227"/>
      <c r="G97" s="227"/>
      <c r="H97" s="227">
        <v>187911</v>
      </c>
      <c r="I97" s="227"/>
      <c r="J97" s="227">
        <v>176551</v>
      </c>
      <c r="K97" s="227">
        <v>177292</v>
      </c>
    </row>
    <row r="98" spans="1:11" s="65" customFormat="1" ht="12.75" customHeight="1">
      <c r="B98" s="65" t="s">
        <v>126</v>
      </c>
      <c r="C98" s="252">
        <v>78842</v>
      </c>
      <c r="D98" s="252"/>
      <c r="E98" s="227">
        <v>71777</v>
      </c>
      <c r="F98" s="227"/>
      <c r="G98" s="227"/>
      <c r="H98" s="227">
        <v>60321</v>
      </c>
      <c r="I98" s="227"/>
      <c r="J98" s="227">
        <v>43245</v>
      </c>
      <c r="K98" s="227">
        <v>43737</v>
      </c>
    </row>
    <row r="99" spans="1:11" s="65" customFormat="1" ht="12.75" customHeight="1">
      <c r="B99" s="66" t="s">
        <v>127</v>
      </c>
      <c r="C99" s="91">
        <v>0.32</v>
      </c>
      <c r="D99" s="91"/>
      <c r="E99" s="232">
        <v>0.38</v>
      </c>
      <c r="F99" s="232"/>
      <c r="G99" s="232"/>
      <c r="H99" s="232">
        <v>0.3</v>
      </c>
      <c r="I99" s="232"/>
      <c r="J99" s="71">
        <v>0.25</v>
      </c>
      <c r="K99" s="71">
        <v>0.22</v>
      </c>
    </row>
    <row r="100" spans="1:11" s="65" customFormat="1" ht="12.75" customHeight="1">
      <c r="B100" s="66" t="s">
        <v>128</v>
      </c>
      <c r="C100" s="259">
        <v>28771</v>
      </c>
      <c r="D100" s="259"/>
      <c r="E100" s="227">
        <v>36082</v>
      </c>
      <c r="F100" s="227"/>
      <c r="G100" s="227"/>
      <c r="H100" s="227">
        <v>32776</v>
      </c>
      <c r="I100" s="227"/>
      <c r="J100" s="227">
        <v>32920</v>
      </c>
      <c r="K100" s="227">
        <v>31595</v>
      </c>
    </row>
    <row r="101" spans="1:11" s="65" customFormat="1" ht="12.75" customHeight="1">
      <c r="B101" s="65" t="s">
        <v>129</v>
      </c>
      <c r="C101" s="92">
        <v>0.33</v>
      </c>
      <c r="D101" s="92"/>
      <c r="E101" s="232">
        <v>0.26</v>
      </c>
      <c r="F101" s="232"/>
      <c r="G101" s="232"/>
      <c r="H101" s="232">
        <v>0.22</v>
      </c>
      <c r="I101" s="232"/>
      <c r="J101" s="71">
        <v>0.2</v>
      </c>
      <c r="K101" s="71">
        <v>0.24</v>
      </c>
    </row>
    <row r="102" spans="1:11" s="65" customFormat="1" ht="12.75" customHeight="1">
      <c r="B102" s="66" t="s">
        <v>130</v>
      </c>
      <c r="C102" s="168"/>
      <c r="D102" s="168"/>
      <c r="E102" s="168"/>
      <c r="F102" s="227">
        <v>264422</v>
      </c>
      <c r="G102" s="232"/>
      <c r="H102" s="232"/>
      <c r="I102" s="232"/>
      <c r="J102" s="227">
        <v>264422</v>
      </c>
      <c r="K102" s="227">
        <v>263376</v>
      </c>
    </row>
    <row r="103" spans="1:11" s="65" customFormat="1" ht="12.75" customHeight="1">
      <c r="B103" s="65" t="s">
        <v>131</v>
      </c>
      <c r="C103" s="92"/>
      <c r="D103" s="92"/>
      <c r="E103" s="232"/>
      <c r="F103" s="232"/>
      <c r="G103" s="232"/>
      <c r="H103" s="71">
        <v>0.53</v>
      </c>
      <c r="I103" s="71">
        <v>0.48</v>
      </c>
      <c r="J103" s="71">
        <v>0.48</v>
      </c>
      <c r="K103" s="71">
        <v>0.51</v>
      </c>
    </row>
    <row r="104" spans="1:11" s="65" customFormat="1" ht="12.75" customHeight="1">
      <c r="B104" s="65" t="s">
        <v>132</v>
      </c>
      <c r="C104" s="92"/>
      <c r="D104" s="92"/>
      <c r="E104" s="232"/>
      <c r="F104" s="232"/>
      <c r="G104" s="232"/>
      <c r="H104" s="71">
        <v>0.33</v>
      </c>
      <c r="I104" s="71">
        <v>0.35</v>
      </c>
      <c r="J104" s="71">
        <v>0.35</v>
      </c>
      <c r="K104" s="71">
        <v>0.27</v>
      </c>
    </row>
    <row r="105" spans="1:11" s="65" customFormat="1" ht="12.75" customHeight="1">
      <c r="B105" s="66" t="s">
        <v>133</v>
      </c>
      <c r="C105" s="92"/>
      <c r="D105" s="92"/>
      <c r="E105" s="232"/>
      <c r="F105" s="232"/>
      <c r="G105" s="232"/>
      <c r="H105" s="71">
        <v>0.14000000000000001</v>
      </c>
      <c r="I105" s="71">
        <v>0.17</v>
      </c>
      <c r="J105" s="71">
        <v>0.17</v>
      </c>
      <c r="K105" s="71">
        <v>0.21</v>
      </c>
    </row>
    <row r="106" spans="1:11" s="65" customFormat="1" ht="12.75" customHeight="1">
      <c r="C106" s="260"/>
      <c r="D106" s="260"/>
      <c r="E106" s="69"/>
      <c r="F106" s="69"/>
      <c r="G106" s="69"/>
      <c r="H106" s="69"/>
      <c r="I106" s="69"/>
      <c r="J106" s="69"/>
      <c r="K106" s="297"/>
    </row>
    <row r="107" spans="1:11" s="65" customFormat="1" ht="12.75" customHeight="1">
      <c r="B107" s="125" t="s">
        <v>134</v>
      </c>
      <c r="C107" s="125">
        <v>2020</v>
      </c>
      <c r="D107" s="125"/>
      <c r="E107" s="127">
        <v>2021</v>
      </c>
      <c r="F107" s="127"/>
      <c r="G107" s="127"/>
      <c r="H107" s="127">
        <v>2022</v>
      </c>
      <c r="I107" s="127"/>
      <c r="J107" s="127">
        <v>2023</v>
      </c>
      <c r="K107" s="295">
        <v>2024</v>
      </c>
    </row>
    <row r="108" spans="1:11" s="65" customFormat="1" ht="12.75" customHeight="1">
      <c r="A108" s="247" t="s">
        <v>1</v>
      </c>
      <c r="B108" s="207" t="s">
        <v>135</v>
      </c>
      <c r="C108" s="208">
        <v>0.30399999999999999</v>
      </c>
      <c r="D108" s="208"/>
      <c r="E108" s="261"/>
      <c r="F108" s="261"/>
      <c r="G108" s="261"/>
      <c r="H108" s="261"/>
      <c r="I108" s="261"/>
      <c r="J108" s="261"/>
      <c r="K108" s="296"/>
    </row>
    <row r="109" spans="1:11" s="65" customFormat="1" ht="12.75" customHeight="1">
      <c r="B109" s="65" t="s">
        <v>136</v>
      </c>
      <c r="C109" s="260"/>
      <c r="D109" s="210"/>
      <c r="E109" s="195" t="s">
        <v>42</v>
      </c>
      <c r="F109" s="195"/>
      <c r="G109" s="195"/>
      <c r="H109" s="195" t="s">
        <v>42</v>
      </c>
      <c r="I109" s="195"/>
      <c r="J109" s="195" t="s">
        <v>42</v>
      </c>
      <c r="K109" s="71" t="s">
        <v>137</v>
      </c>
    </row>
    <row r="110" spans="1:11" s="65" customFormat="1" ht="12.75" customHeight="1">
      <c r="C110" s="260"/>
      <c r="D110" s="260"/>
      <c r="E110" s="69"/>
      <c r="F110" s="69"/>
      <c r="G110" s="69"/>
      <c r="H110" s="69"/>
      <c r="I110" s="69"/>
      <c r="J110" s="69"/>
      <c r="K110" s="297"/>
    </row>
    <row r="111" spans="1:11" s="65" customFormat="1" ht="12.75" customHeight="1">
      <c r="B111" s="125" t="s">
        <v>138</v>
      </c>
      <c r="C111" s="127">
        <v>2020</v>
      </c>
      <c r="D111" s="127"/>
      <c r="E111" s="127">
        <v>2021</v>
      </c>
      <c r="F111" s="127"/>
      <c r="G111" s="127"/>
      <c r="H111" s="127">
        <v>2022</v>
      </c>
      <c r="I111" s="127"/>
      <c r="J111" s="127">
        <v>2023</v>
      </c>
      <c r="K111" s="295">
        <v>2024</v>
      </c>
    </row>
    <row r="112" spans="1:11" s="65" customFormat="1" ht="12.75" customHeight="1">
      <c r="B112" s="207" t="s">
        <v>139</v>
      </c>
      <c r="C112" s="207"/>
      <c r="D112" s="207"/>
      <c r="E112" s="216"/>
      <c r="F112" s="216"/>
      <c r="G112" s="216"/>
      <c r="H112" s="216"/>
      <c r="I112" s="216"/>
      <c r="J112" s="216"/>
      <c r="K112" s="306"/>
    </row>
    <row r="113" spans="1:11" s="170" customFormat="1" ht="12.75" customHeight="1">
      <c r="B113" s="268" t="s">
        <v>140</v>
      </c>
      <c r="C113" s="179"/>
      <c r="D113" s="179"/>
      <c r="E113" s="179"/>
      <c r="F113" s="179"/>
      <c r="G113" s="179"/>
      <c r="H113" s="180"/>
      <c r="I113" s="180"/>
      <c r="J113" s="179"/>
      <c r="K113" s="307"/>
    </row>
    <row r="114" spans="1:11" s="170" customFormat="1" ht="12.75" customHeight="1">
      <c r="B114" s="184" t="s">
        <v>141</v>
      </c>
      <c r="C114" s="182" t="s">
        <v>42</v>
      </c>
      <c r="D114" s="182"/>
      <c r="E114" s="196">
        <v>160596</v>
      </c>
      <c r="F114" s="196"/>
      <c r="G114" s="196"/>
      <c r="H114" s="196">
        <v>157469</v>
      </c>
      <c r="I114" s="196"/>
      <c r="J114" s="196">
        <v>149458</v>
      </c>
      <c r="K114" s="308">
        <v>161046</v>
      </c>
    </row>
    <row r="115" spans="1:11" s="170" customFormat="1" ht="12.75" customHeight="1">
      <c r="A115" s="268"/>
      <c r="B115" s="184" t="s">
        <v>142</v>
      </c>
      <c r="C115" s="182" t="s">
        <v>42</v>
      </c>
      <c r="D115" s="182"/>
      <c r="E115" s="196">
        <v>119222</v>
      </c>
      <c r="F115" s="196"/>
      <c r="G115" s="196"/>
      <c r="H115" s="196">
        <v>116044</v>
      </c>
      <c r="I115" s="196"/>
      <c r="J115" s="196">
        <v>115973</v>
      </c>
      <c r="K115" s="308">
        <v>115725</v>
      </c>
    </row>
    <row r="116" spans="1:11" s="170" customFormat="1" ht="12.75" customHeight="1">
      <c r="A116" s="268"/>
      <c r="B116" s="184" t="s">
        <v>143</v>
      </c>
      <c r="C116" s="182" t="s">
        <v>42</v>
      </c>
      <c r="D116" s="182"/>
      <c r="E116" s="196">
        <v>10184</v>
      </c>
      <c r="F116" s="196"/>
      <c r="G116" s="196"/>
      <c r="H116" s="196">
        <v>10887</v>
      </c>
      <c r="I116" s="196"/>
      <c r="J116" s="196">
        <v>10267</v>
      </c>
      <c r="K116" s="308">
        <v>11047</v>
      </c>
    </row>
    <row r="117" spans="1:11" s="170" customFormat="1" ht="12.75" customHeight="1">
      <c r="A117" s="268"/>
      <c r="B117" s="184" t="s">
        <v>144</v>
      </c>
      <c r="C117" s="182" t="s">
        <v>42</v>
      </c>
      <c r="D117" s="182"/>
      <c r="E117" s="196">
        <v>31190</v>
      </c>
      <c r="F117" s="196"/>
      <c r="G117" s="196"/>
      <c r="H117" s="196">
        <v>30538</v>
      </c>
      <c r="I117" s="196"/>
      <c r="J117" s="196">
        <v>23218</v>
      </c>
      <c r="K117" s="308">
        <v>34274</v>
      </c>
    </row>
    <row r="118" spans="1:11" s="170" customFormat="1" ht="12.75" customHeight="1">
      <c r="A118" s="268" t="s">
        <v>145</v>
      </c>
      <c r="B118" s="268" t="s">
        <v>146</v>
      </c>
      <c r="C118" s="179"/>
      <c r="D118" s="179"/>
      <c r="E118" s="179"/>
      <c r="F118" s="179"/>
      <c r="G118" s="179"/>
      <c r="H118" s="180"/>
      <c r="I118" s="180"/>
      <c r="J118" s="180"/>
      <c r="K118" s="309"/>
    </row>
    <row r="119" spans="1:11" s="170" customFormat="1" ht="12.75" customHeight="1">
      <c r="A119" s="268"/>
      <c r="B119" s="268" t="s">
        <v>147</v>
      </c>
      <c r="C119" s="179"/>
      <c r="D119" s="179"/>
      <c r="E119" s="179"/>
      <c r="F119" s="179"/>
      <c r="G119" s="179"/>
      <c r="H119" s="180"/>
      <c r="I119" s="180"/>
      <c r="J119" s="180"/>
      <c r="K119" s="309"/>
    </row>
    <row r="120" spans="1:11" s="170" customFormat="1" ht="24.75" customHeight="1">
      <c r="A120" s="268"/>
      <c r="B120" s="181" t="s">
        <v>148</v>
      </c>
      <c r="C120" s="179"/>
      <c r="D120" s="179"/>
      <c r="E120" s="179"/>
      <c r="F120" s="179"/>
      <c r="G120" s="179"/>
      <c r="H120" s="180"/>
      <c r="I120" s="180"/>
      <c r="J120" s="180">
        <v>0.45</v>
      </c>
      <c r="K120" s="310">
        <v>0.51</v>
      </c>
    </row>
    <row r="121" spans="1:11" s="170" customFormat="1" ht="24.75" customHeight="1">
      <c r="A121" s="268"/>
      <c r="B121" s="181" t="s">
        <v>149</v>
      </c>
      <c r="C121" s="311"/>
      <c r="D121" s="311"/>
      <c r="E121" s="312">
        <v>0.44</v>
      </c>
      <c r="F121" s="312"/>
      <c r="G121" s="312"/>
      <c r="H121" s="312">
        <v>0.36</v>
      </c>
      <c r="I121" s="71"/>
      <c r="J121" s="180">
        <v>0.44</v>
      </c>
      <c r="K121" s="193">
        <v>0.5</v>
      </c>
    </row>
    <row r="122" spans="1:11" s="170" customFormat="1" ht="18" customHeight="1">
      <c r="A122" s="268"/>
      <c r="B122" s="184" t="s">
        <v>150</v>
      </c>
      <c r="C122" s="182" t="s">
        <v>42</v>
      </c>
      <c r="D122" s="182"/>
      <c r="E122" s="180">
        <v>0.76</v>
      </c>
      <c r="F122" s="180"/>
      <c r="G122" s="180"/>
      <c r="H122" s="180">
        <v>0.75</v>
      </c>
      <c r="I122" s="180"/>
      <c r="J122" s="180">
        <v>0.89</v>
      </c>
      <c r="K122" s="309">
        <v>0.98</v>
      </c>
    </row>
    <row r="123" spans="1:11" s="170" customFormat="1" ht="12.75" customHeight="1">
      <c r="A123" s="268"/>
      <c r="B123" s="184" t="s">
        <v>151</v>
      </c>
      <c r="C123" s="182" t="s">
        <v>42</v>
      </c>
      <c r="D123" s="182"/>
      <c r="E123" s="180">
        <v>0.42</v>
      </c>
      <c r="F123" s="180"/>
      <c r="G123" s="180"/>
      <c r="H123" s="180">
        <v>0.32</v>
      </c>
      <c r="I123" s="180"/>
      <c r="J123" s="180">
        <v>0.4</v>
      </c>
      <c r="K123" s="309">
        <v>0.45</v>
      </c>
    </row>
    <row r="124" spans="1:11" s="170" customFormat="1" ht="12.75" customHeight="1">
      <c r="A124" s="268"/>
      <c r="B124" s="184" t="s">
        <v>152</v>
      </c>
      <c r="C124" s="182" t="s">
        <v>42</v>
      </c>
      <c r="D124" s="182"/>
      <c r="E124" s="182" t="s">
        <v>42</v>
      </c>
      <c r="F124" s="182"/>
      <c r="G124" s="182"/>
      <c r="H124" s="180">
        <v>0.57999999999999996</v>
      </c>
      <c r="I124" s="180"/>
      <c r="J124" s="180">
        <v>0.48</v>
      </c>
      <c r="K124" s="313">
        <v>0.55359999999999998</v>
      </c>
    </row>
    <row r="125" spans="1:11" s="170" customFormat="1" ht="12.75" customHeight="1">
      <c r="A125" s="268"/>
      <c r="B125" s="268" t="s">
        <v>153</v>
      </c>
      <c r="C125" s="179"/>
      <c r="D125" s="179"/>
      <c r="E125" s="179"/>
      <c r="F125" s="179"/>
      <c r="G125" s="179"/>
      <c r="H125" s="180"/>
      <c r="I125" s="180"/>
      <c r="J125" s="180"/>
      <c r="K125" s="309"/>
    </row>
    <row r="126" spans="1:11" s="170" customFormat="1" ht="12.75" customHeight="1">
      <c r="A126" s="268"/>
      <c r="B126" s="268" t="s">
        <v>154</v>
      </c>
      <c r="C126" s="182"/>
      <c r="D126" s="182"/>
      <c r="E126" s="179"/>
      <c r="F126" s="179"/>
      <c r="G126" s="179"/>
      <c r="H126" s="180"/>
      <c r="I126" s="180"/>
      <c r="J126" s="180"/>
      <c r="K126" s="309"/>
    </row>
    <row r="127" spans="1:11" s="170" customFormat="1" ht="12.75" customHeight="1">
      <c r="A127" s="268"/>
      <c r="B127" s="184" t="s">
        <v>155</v>
      </c>
      <c r="C127" s="182" t="s">
        <v>42</v>
      </c>
      <c r="D127" s="182"/>
      <c r="E127" s="180">
        <v>0.97</v>
      </c>
      <c r="F127" s="180"/>
      <c r="G127" s="180"/>
      <c r="H127" s="180">
        <v>0.99</v>
      </c>
      <c r="I127" s="180"/>
      <c r="J127" s="180">
        <v>0.87</v>
      </c>
      <c r="K127" s="309">
        <v>0.81</v>
      </c>
    </row>
    <row r="128" spans="1:11" s="170" customFormat="1" ht="12.75" customHeight="1">
      <c r="A128" s="268"/>
      <c r="B128" s="184" t="s">
        <v>156</v>
      </c>
      <c r="C128" s="182" t="s">
        <v>42</v>
      </c>
      <c r="D128" s="182"/>
      <c r="E128" s="180">
        <v>0.83</v>
      </c>
      <c r="F128" s="180"/>
      <c r="G128" s="180"/>
      <c r="H128" s="180">
        <v>0.8</v>
      </c>
      <c r="I128" s="180"/>
      <c r="J128" s="180">
        <v>0.81</v>
      </c>
      <c r="K128" s="309">
        <v>0.51</v>
      </c>
    </row>
    <row r="129" spans="1:11" s="170" customFormat="1" ht="12.75" customHeight="1">
      <c r="A129" s="268"/>
      <c r="B129" s="268" t="s">
        <v>157</v>
      </c>
      <c r="C129" s="182"/>
      <c r="D129" s="182"/>
      <c r="E129" s="180"/>
      <c r="F129" s="180"/>
      <c r="G129" s="180"/>
      <c r="H129" s="180"/>
      <c r="I129" s="180"/>
      <c r="J129" s="180"/>
      <c r="K129" s="309"/>
    </row>
    <row r="130" spans="1:11" s="170" customFormat="1" ht="12.75" customHeight="1">
      <c r="A130" s="268"/>
      <c r="B130" s="184" t="s">
        <v>155</v>
      </c>
      <c r="C130" s="182" t="s">
        <v>42</v>
      </c>
      <c r="D130" s="182"/>
      <c r="E130" s="180">
        <v>1</v>
      </c>
      <c r="F130" s="180"/>
      <c r="G130" s="180"/>
      <c r="H130" s="180">
        <v>1</v>
      </c>
      <c r="I130" s="180"/>
      <c r="J130" s="180">
        <v>1</v>
      </c>
      <c r="K130" s="309">
        <v>1</v>
      </c>
    </row>
    <row r="131" spans="1:11" s="170" customFormat="1" ht="12.75" customHeight="1">
      <c r="A131" s="268"/>
      <c r="B131" s="184" t="s">
        <v>156</v>
      </c>
      <c r="C131" s="182" t="s">
        <v>42</v>
      </c>
      <c r="D131" s="182"/>
      <c r="E131" s="180">
        <v>1</v>
      </c>
      <c r="F131" s="180"/>
      <c r="G131" s="180"/>
      <c r="H131" s="180">
        <v>0.94</v>
      </c>
      <c r="I131" s="180"/>
      <c r="J131" s="180">
        <v>0.94</v>
      </c>
      <c r="K131" s="309">
        <v>0.8</v>
      </c>
    </row>
    <row r="132" spans="1:11" s="170" customFormat="1" ht="12.75" customHeight="1">
      <c r="A132" s="268"/>
      <c r="B132" s="268" t="s">
        <v>158</v>
      </c>
      <c r="C132" s="182"/>
      <c r="D132" s="182"/>
      <c r="E132" s="180"/>
      <c r="F132" s="180"/>
      <c r="G132" s="180"/>
      <c r="H132" s="180"/>
      <c r="I132" s="180"/>
      <c r="J132" s="180"/>
      <c r="K132" s="309"/>
    </row>
    <row r="133" spans="1:11" s="170" customFormat="1" ht="12.75" customHeight="1">
      <c r="A133" s="268"/>
      <c r="B133" s="184" t="s">
        <v>155</v>
      </c>
      <c r="C133" s="182" t="s">
        <v>42</v>
      </c>
      <c r="D133" s="182"/>
      <c r="E133" s="180">
        <v>0.79</v>
      </c>
      <c r="F133" s="180"/>
      <c r="G133" s="180"/>
      <c r="H133" s="180">
        <v>0.82</v>
      </c>
      <c r="I133" s="180"/>
      <c r="J133" s="186">
        <v>0.83</v>
      </c>
      <c r="K133" s="313">
        <v>0.7903</v>
      </c>
    </row>
    <row r="134" spans="1:11" s="170" customFormat="1" ht="12.75" customHeight="1">
      <c r="A134" s="268"/>
      <c r="B134" s="184" t="s">
        <v>156</v>
      </c>
      <c r="C134" s="182" t="s">
        <v>42</v>
      </c>
      <c r="D134" s="182"/>
      <c r="E134" s="180">
        <v>0.38</v>
      </c>
      <c r="F134" s="180"/>
      <c r="G134" s="180"/>
      <c r="H134" s="180">
        <v>0.4894</v>
      </c>
      <c r="I134" s="180"/>
      <c r="J134" s="180">
        <v>0.5</v>
      </c>
      <c r="K134" s="313">
        <v>0.65900000000000003</v>
      </c>
    </row>
    <row r="135" spans="1:11" s="170" customFormat="1" ht="12.75" customHeight="1">
      <c r="A135" s="268" t="s">
        <v>145</v>
      </c>
      <c r="B135" s="268" t="s">
        <v>159</v>
      </c>
      <c r="C135" s="179"/>
      <c r="D135" s="179"/>
      <c r="E135" s="179"/>
      <c r="F135" s="179"/>
      <c r="G135" s="179"/>
      <c r="H135" s="180"/>
      <c r="I135" s="180"/>
      <c r="J135" s="180"/>
      <c r="K135" s="309"/>
    </row>
    <row r="136" spans="1:11" s="170" customFormat="1" ht="12.75" customHeight="1">
      <c r="A136" s="268" t="s">
        <v>145</v>
      </c>
      <c r="B136" s="268" t="s">
        <v>160</v>
      </c>
      <c r="C136" s="179"/>
      <c r="D136" s="179"/>
      <c r="E136" s="179"/>
      <c r="F136" s="179"/>
      <c r="G136" s="179"/>
      <c r="H136" s="180"/>
      <c r="I136" s="180"/>
      <c r="J136" s="180"/>
      <c r="K136" s="309"/>
    </row>
    <row r="137" spans="1:11" s="170" customFormat="1" ht="12.75" customHeight="1">
      <c r="A137" s="268"/>
      <c r="B137" s="184" t="s">
        <v>161</v>
      </c>
      <c r="C137" s="182" t="s">
        <v>42</v>
      </c>
      <c r="D137" s="182"/>
      <c r="E137" s="180">
        <v>0.76</v>
      </c>
      <c r="F137" s="180"/>
      <c r="G137" s="180"/>
      <c r="H137" s="180">
        <v>0.94</v>
      </c>
      <c r="I137" s="180"/>
      <c r="J137" s="180">
        <v>0.85</v>
      </c>
      <c r="K137" s="309">
        <v>0.99</v>
      </c>
    </row>
    <row r="138" spans="1:11" s="170" customFormat="1" ht="12.75" customHeight="1">
      <c r="A138" s="268"/>
      <c r="B138" s="184" t="s">
        <v>162</v>
      </c>
      <c r="C138" s="182" t="s">
        <v>42</v>
      </c>
      <c r="D138" s="182"/>
      <c r="E138" s="182" t="s">
        <v>42</v>
      </c>
      <c r="F138" s="182"/>
      <c r="G138" s="182"/>
      <c r="H138" s="180">
        <v>0.04</v>
      </c>
      <c r="I138" s="180"/>
      <c r="J138" s="180">
        <v>0.14000000000000001</v>
      </c>
      <c r="K138" s="309">
        <v>0.01</v>
      </c>
    </row>
    <row r="139" spans="1:11" s="170" customFormat="1" ht="12.75" customHeight="1">
      <c r="A139" s="268"/>
      <c r="B139" s="184" t="s">
        <v>163</v>
      </c>
      <c r="C139" s="182" t="s">
        <v>42</v>
      </c>
      <c r="D139" s="182"/>
      <c r="E139" s="182" t="s">
        <v>42</v>
      </c>
      <c r="F139" s="182"/>
      <c r="G139" s="182"/>
      <c r="H139" s="180">
        <v>0.02</v>
      </c>
      <c r="I139" s="180"/>
      <c r="J139" s="204">
        <v>4.0000000000000001E-3</v>
      </c>
      <c r="K139" s="309">
        <v>0</v>
      </c>
    </row>
    <row r="140" spans="1:11" s="170" customFormat="1" ht="12.75" customHeight="1">
      <c r="A140" s="268"/>
      <c r="B140" s="184" t="s">
        <v>164</v>
      </c>
      <c r="C140" s="182" t="s">
        <v>42</v>
      </c>
      <c r="D140" s="182"/>
      <c r="E140" s="180">
        <v>0.31</v>
      </c>
      <c r="F140" s="180"/>
      <c r="G140" s="180"/>
      <c r="H140" s="180">
        <v>0.4</v>
      </c>
      <c r="I140" s="180"/>
      <c r="J140" s="180">
        <v>1</v>
      </c>
      <c r="K140" s="309">
        <v>1</v>
      </c>
    </row>
    <row r="141" spans="1:11" s="170" customFormat="1" ht="12.75" customHeight="1">
      <c r="A141" s="268"/>
      <c r="B141" s="184" t="s">
        <v>165</v>
      </c>
      <c r="C141" s="182" t="s">
        <v>42</v>
      </c>
      <c r="D141" s="182"/>
      <c r="E141" s="182" t="s">
        <v>42</v>
      </c>
      <c r="F141" s="182"/>
      <c r="G141" s="182"/>
      <c r="H141" s="180">
        <v>0.11</v>
      </c>
      <c r="I141" s="180"/>
      <c r="J141" s="204">
        <v>2.5999999999999999E-3</v>
      </c>
      <c r="K141" s="309">
        <v>0.34</v>
      </c>
    </row>
    <row r="142" spans="1:11" s="170" customFormat="1" ht="12.75" customHeight="1">
      <c r="A142" s="268"/>
      <c r="B142" s="177" t="s">
        <v>166</v>
      </c>
      <c r="C142" s="177"/>
      <c r="D142" s="177"/>
      <c r="E142" s="178"/>
      <c r="F142" s="178"/>
      <c r="G142" s="178"/>
      <c r="H142" s="178"/>
      <c r="I142" s="178"/>
      <c r="J142" s="178"/>
      <c r="K142" s="306"/>
    </row>
    <row r="143" spans="1:11" s="170" customFormat="1" ht="12.75" customHeight="1">
      <c r="A143" s="268"/>
      <c r="B143" s="262" t="s">
        <v>167</v>
      </c>
      <c r="C143" s="196">
        <v>227567</v>
      </c>
      <c r="D143" s="196"/>
      <c r="E143" s="197">
        <v>232512</v>
      </c>
      <c r="F143" s="197"/>
      <c r="G143" s="197"/>
      <c r="H143" s="197">
        <v>231102</v>
      </c>
      <c r="I143" s="197"/>
      <c r="J143" s="198">
        <v>264422</v>
      </c>
      <c r="K143" s="314">
        <v>264293.35997084703</v>
      </c>
    </row>
    <row r="144" spans="1:11" s="170" customFormat="1" ht="22.5" customHeight="1">
      <c r="A144" s="268" t="s">
        <v>168</v>
      </c>
      <c r="B144" s="271" t="s">
        <v>169</v>
      </c>
      <c r="C144" s="271"/>
      <c r="D144" s="271"/>
      <c r="E144" s="271"/>
      <c r="F144" s="271"/>
      <c r="G144" s="271"/>
      <c r="H144" s="271"/>
      <c r="I144" s="271"/>
      <c r="J144" s="271"/>
      <c r="K144" s="272"/>
    </row>
    <row r="145" spans="1:11" s="170" customFormat="1" ht="12.75" customHeight="1">
      <c r="A145" s="268"/>
      <c r="B145" s="184" t="s">
        <v>170</v>
      </c>
      <c r="C145" s="180">
        <v>0.98</v>
      </c>
      <c r="D145" s="180"/>
      <c r="E145" s="180">
        <v>0.99</v>
      </c>
      <c r="F145" s="180"/>
      <c r="G145" s="180"/>
      <c r="H145" s="180">
        <v>0.99</v>
      </c>
      <c r="I145" s="180"/>
      <c r="J145" s="180">
        <v>0.99</v>
      </c>
      <c r="K145" s="193">
        <v>0.99</v>
      </c>
    </row>
    <row r="146" spans="1:11" s="170" customFormat="1" ht="13.5" customHeight="1">
      <c r="A146" s="268"/>
      <c r="B146" s="177" t="s">
        <v>171</v>
      </c>
      <c r="C146" s="177"/>
      <c r="D146" s="177"/>
      <c r="E146" s="178"/>
      <c r="F146" s="178"/>
      <c r="G146" s="178"/>
      <c r="H146" s="178"/>
      <c r="I146" s="178"/>
      <c r="J146" s="178"/>
      <c r="K146" s="306"/>
    </row>
    <row r="147" spans="1:11" s="170" customFormat="1" ht="18" customHeight="1">
      <c r="A147" s="268"/>
      <c r="B147" s="268" t="s">
        <v>172</v>
      </c>
      <c r="C147" s="179"/>
      <c r="D147" s="179"/>
      <c r="E147" s="179"/>
      <c r="F147" s="179"/>
      <c r="G147" s="179"/>
      <c r="H147" s="180"/>
      <c r="I147" s="180"/>
      <c r="J147" s="180"/>
      <c r="K147" s="315"/>
    </row>
    <row r="148" spans="1:11" s="170" customFormat="1" ht="12.75" customHeight="1">
      <c r="A148" s="268"/>
      <c r="B148" s="184" t="s">
        <v>173</v>
      </c>
      <c r="C148" s="185" t="s">
        <v>42</v>
      </c>
      <c r="D148" s="185"/>
      <c r="E148" s="185" t="s">
        <v>42</v>
      </c>
      <c r="F148" s="185"/>
      <c r="G148" s="185"/>
      <c r="H148" s="185" t="s">
        <v>42</v>
      </c>
      <c r="I148" s="185"/>
      <c r="J148" s="196">
        <v>5897</v>
      </c>
      <c r="K148" s="316">
        <v>5809</v>
      </c>
    </row>
    <row r="149" spans="1:11" s="170" customFormat="1" ht="12.75" customHeight="1">
      <c r="A149" s="268"/>
      <c r="B149" s="95" t="s">
        <v>174</v>
      </c>
      <c r="C149" s="195" t="s">
        <v>42</v>
      </c>
      <c r="D149" s="195"/>
      <c r="E149" s="195" t="s">
        <v>42</v>
      </c>
      <c r="F149" s="195"/>
      <c r="G149" s="195"/>
      <c r="H149" s="195" t="s">
        <v>42</v>
      </c>
      <c r="I149" s="195"/>
      <c r="J149" s="180">
        <v>0</v>
      </c>
      <c r="K149" s="317">
        <v>0</v>
      </c>
    </row>
    <row r="150" spans="1:11" s="170" customFormat="1" ht="12.75" customHeight="1">
      <c r="A150" s="268"/>
      <c r="B150" s="268" t="s">
        <v>175</v>
      </c>
      <c r="C150" s="195"/>
      <c r="D150" s="195"/>
      <c r="E150" s="195"/>
      <c r="F150" s="195"/>
      <c r="G150" s="195"/>
      <c r="H150" s="195"/>
      <c r="I150" s="195"/>
      <c r="J150" s="180"/>
      <c r="K150" s="317"/>
    </row>
    <row r="151" spans="1:11" s="170" customFormat="1" ht="36.75" customHeight="1">
      <c r="A151" s="268"/>
      <c r="B151" s="95" t="s">
        <v>176</v>
      </c>
      <c r="C151" s="195"/>
      <c r="D151" s="195"/>
      <c r="E151" s="195"/>
      <c r="F151" s="195"/>
      <c r="G151" s="195"/>
      <c r="H151" s="195"/>
      <c r="I151" s="195"/>
      <c r="J151" s="180">
        <v>0.71</v>
      </c>
      <c r="K151" s="317">
        <v>0.63</v>
      </c>
    </row>
    <row r="152" spans="1:11" s="170" customFormat="1" ht="26.25" customHeight="1">
      <c r="A152" s="268"/>
      <c r="B152" s="95" t="s">
        <v>177</v>
      </c>
      <c r="C152" s="195"/>
      <c r="D152" s="195"/>
      <c r="E152" s="195"/>
      <c r="F152" s="195"/>
      <c r="G152" s="195"/>
      <c r="H152" s="195"/>
      <c r="I152" s="195"/>
      <c r="J152" s="180">
        <v>0</v>
      </c>
      <c r="K152" s="317">
        <v>0.02</v>
      </c>
    </row>
    <row r="153" spans="1:11" s="170" customFormat="1" ht="11.45">
      <c r="A153" s="268"/>
      <c r="B153" s="95" t="s">
        <v>178</v>
      </c>
      <c r="C153" s="195" t="s">
        <v>42</v>
      </c>
      <c r="D153" s="195"/>
      <c r="E153" s="195" t="s">
        <v>42</v>
      </c>
      <c r="F153" s="195"/>
      <c r="G153" s="195"/>
      <c r="H153" s="195" t="s">
        <v>42</v>
      </c>
      <c r="I153" s="195"/>
      <c r="J153" s="189" t="s">
        <v>179</v>
      </c>
      <c r="K153" s="317">
        <v>0.35</v>
      </c>
    </row>
    <row r="154" spans="1:11" s="175" customFormat="1" ht="11.45">
      <c r="A154" s="174"/>
      <c r="B154" s="95" t="s">
        <v>180</v>
      </c>
      <c r="C154" s="195"/>
      <c r="D154" s="195"/>
      <c r="E154" s="195"/>
      <c r="F154" s="195"/>
      <c r="G154" s="195"/>
      <c r="H154" s="195"/>
      <c r="I154" s="195"/>
      <c r="J154" s="180">
        <v>0</v>
      </c>
      <c r="K154" s="317">
        <v>0</v>
      </c>
    </row>
    <row r="155" spans="1:11" s="175" customFormat="1" ht="11.45">
      <c r="A155" s="174"/>
      <c r="B155" s="70" t="s">
        <v>181</v>
      </c>
      <c r="C155" s="195"/>
      <c r="D155" s="195"/>
      <c r="E155" s="195"/>
      <c r="F155" s="195"/>
      <c r="G155" s="195"/>
      <c r="H155" s="195"/>
      <c r="I155" s="195"/>
      <c r="J155" s="180"/>
      <c r="K155" s="317"/>
    </row>
    <row r="156" spans="1:11" s="65" customFormat="1" ht="15" customHeight="1">
      <c r="A156" s="268"/>
      <c r="B156" s="65" t="s">
        <v>181</v>
      </c>
      <c r="J156" s="92">
        <v>1</v>
      </c>
      <c r="K156" s="92">
        <v>1</v>
      </c>
    </row>
    <row r="157" spans="1:11" s="170" customFormat="1" ht="12.75" customHeight="1">
      <c r="A157" s="173"/>
      <c r="B157" s="177" t="s">
        <v>182</v>
      </c>
      <c r="C157" s="177"/>
      <c r="D157" s="177"/>
      <c r="E157" s="178"/>
      <c r="F157" s="178"/>
      <c r="G157" s="178"/>
      <c r="H157" s="178"/>
      <c r="I157" s="178"/>
      <c r="J157" s="178"/>
      <c r="K157" s="306"/>
    </row>
    <row r="158" spans="1:11" s="170" customFormat="1" ht="12.6" customHeight="1">
      <c r="A158" s="173" t="s">
        <v>145</v>
      </c>
      <c r="B158" s="173" t="s">
        <v>183</v>
      </c>
      <c r="C158" s="185" t="s">
        <v>42</v>
      </c>
      <c r="D158" s="185"/>
      <c r="E158" s="185" t="s">
        <v>42</v>
      </c>
      <c r="F158" s="185"/>
      <c r="G158" s="185"/>
      <c r="H158" s="180">
        <v>0.43</v>
      </c>
      <c r="I158" s="180"/>
      <c r="J158" s="263">
        <v>0.38</v>
      </c>
      <c r="K158" s="318">
        <v>0.77</v>
      </c>
    </row>
    <row r="159" spans="1:11" s="65" customFormat="1" ht="12.75" customHeight="1">
      <c r="B159" s="125" t="s">
        <v>184</v>
      </c>
      <c r="C159" s="127">
        <v>2020</v>
      </c>
      <c r="D159" s="127"/>
      <c r="E159" s="127">
        <v>2021</v>
      </c>
      <c r="F159" s="127"/>
      <c r="G159" s="127"/>
      <c r="H159" s="127">
        <v>2022</v>
      </c>
      <c r="I159" s="127"/>
      <c r="J159" s="127">
        <v>2023</v>
      </c>
      <c r="K159" s="295">
        <v>2024</v>
      </c>
    </row>
    <row r="160" spans="1:11" s="65" customFormat="1" ht="12.75" customHeight="1">
      <c r="A160" s="170"/>
      <c r="B160" s="177" t="s">
        <v>139</v>
      </c>
      <c r="C160" s="177"/>
      <c r="D160" s="177"/>
      <c r="E160" s="178"/>
      <c r="F160" s="178"/>
      <c r="G160" s="178"/>
      <c r="H160" s="178"/>
      <c r="I160" s="178"/>
      <c r="J160" s="178"/>
      <c r="K160" s="306"/>
    </row>
    <row r="161" spans="1:11" s="170" customFormat="1" ht="12.75" customHeight="1">
      <c r="B161" s="268" t="s">
        <v>140</v>
      </c>
      <c r="C161" s="179"/>
      <c r="D161" s="179"/>
      <c r="E161" s="179"/>
      <c r="F161" s="179"/>
      <c r="G161" s="179"/>
      <c r="H161" s="180"/>
      <c r="I161" s="180"/>
      <c r="J161" s="179"/>
      <c r="K161" s="319"/>
    </row>
    <row r="162" spans="1:11" s="65" customFormat="1" ht="21" customHeight="1">
      <c r="A162" s="268"/>
      <c r="B162" s="181" t="s">
        <v>185</v>
      </c>
      <c r="C162" s="182" t="s">
        <v>42</v>
      </c>
      <c r="D162" s="182"/>
      <c r="E162" s="180">
        <v>0.94</v>
      </c>
      <c r="F162" s="180"/>
      <c r="G162" s="180"/>
      <c r="H162" s="180">
        <v>0.93</v>
      </c>
      <c r="I162" s="180"/>
      <c r="J162" s="183">
        <v>0.93</v>
      </c>
      <c r="K162" s="193">
        <v>0.93</v>
      </c>
    </row>
    <row r="163" spans="1:11" s="65" customFormat="1" ht="12.75" customHeight="1">
      <c r="A163" s="268"/>
      <c r="B163" s="184" t="s">
        <v>186</v>
      </c>
      <c r="C163" s="182" t="s">
        <v>42</v>
      </c>
      <c r="D163" s="182"/>
      <c r="E163" s="180">
        <v>0.94</v>
      </c>
      <c r="F163" s="180"/>
      <c r="G163" s="180"/>
      <c r="H163" s="180">
        <v>0.94</v>
      </c>
      <c r="I163" s="180"/>
      <c r="J163" s="180">
        <v>0.84</v>
      </c>
      <c r="K163" s="193">
        <v>0.79</v>
      </c>
    </row>
    <row r="164" spans="1:11" s="65" customFormat="1" ht="12.75" customHeight="1">
      <c r="A164" s="268"/>
      <c r="B164" s="268" t="s">
        <v>187</v>
      </c>
      <c r="C164" s="182"/>
      <c r="D164" s="182"/>
      <c r="E164" s="182"/>
      <c r="F164" s="182"/>
      <c r="G164" s="182"/>
      <c r="H164" s="182"/>
      <c r="I164" s="182"/>
      <c r="J164" s="182"/>
      <c r="K164" s="320"/>
    </row>
    <row r="165" spans="1:11" s="65" customFormat="1" ht="12.75" customHeight="1">
      <c r="A165" s="268"/>
      <c r="B165" s="184" t="s">
        <v>188</v>
      </c>
      <c r="C165" s="182" t="s">
        <v>42</v>
      </c>
      <c r="D165" s="182"/>
      <c r="E165" s="180">
        <v>0.66</v>
      </c>
      <c r="F165" s="180"/>
      <c r="G165" s="180"/>
      <c r="H165" s="185">
        <v>0.69</v>
      </c>
      <c r="I165" s="185"/>
      <c r="J165" s="180">
        <v>0.82</v>
      </c>
      <c r="K165" s="263">
        <v>0.71</v>
      </c>
    </row>
    <row r="166" spans="1:11" s="65" customFormat="1" ht="12.75" customHeight="1">
      <c r="A166" s="268"/>
      <c r="B166" s="184" t="s">
        <v>189</v>
      </c>
      <c r="C166" s="182" t="s">
        <v>42</v>
      </c>
      <c r="D166" s="182"/>
      <c r="E166" s="185">
        <v>0.28000000000000003</v>
      </c>
      <c r="F166" s="185"/>
      <c r="G166" s="185"/>
      <c r="H166" s="185">
        <v>0.22</v>
      </c>
      <c r="I166" s="185"/>
      <c r="J166" s="180">
        <v>0.14000000000000001</v>
      </c>
      <c r="K166" s="263">
        <v>0.26</v>
      </c>
    </row>
    <row r="167" spans="1:11" s="65" customFormat="1" ht="12.75" customHeight="1">
      <c r="A167" s="268"/>
      <c r="B167" s="184" t="s">
        <v>190</v>
      </c>
      <c r="C167" s="182" t="s">
        <v>42</v>
      </c>
      <c r="D167" s="182"/>
      <c r="E167" s="185">
        <v>0.06</v>
      </c>
      <c r="F167" s="185"/>
      <c r="G167" s="185"/>
      <c r="H167" s="185">
        <v>0.09</v>
      </c>
      <c r="I167" s="185"/>
      <c r="J167" s="180">
        <v>0.04</v>
      </c>
      <c r="K167" s="263">
        <v>0.03</v>
      </c>
    </row>
    <row r="168" spans="1:11" s="65" customFormat="1" ht="12.75" customHeight="1">
      <c r="A168" s="268"/>
      <c r="B168" s="268" t="s">
        <v>191</v>
      </c>
      <c r="C168" s="182"/>
      <c r="D168" s="182"/>
      <c r="E168" s="182"/>
      <c r="F168" s="182"/>
      <c r="G168" s="182"/>
      <c r="H168" s="182"/>
      <c r="I168" s="182"/>
      <c r="J168" s="182"/>
      <c r="K168" s="320"/>
    </row>
    <row r="169" spans="1:11" s="65" customFormat="1" ht="12.75" customHeight="1">
      <c r="A169" s="268"/>
      <c r="B169" s="184" t="s">
        <v>188</v>
      </c>
      <c r="C169" s="182" t="s">
        <v>42</v>
      </c>
      <c r="D169" s="182"/>
      <c r="E169" s="185">
        <v>0.6</v>
      </c>
      <c r="F169" s="185"/>
      <c r="G169" s="185"/>
      <c r="H169" s="180">
        <v>0.65820000000000001</v>
      </c>
      <c r="I169" s="180"/>
      <c r="J169" s="186">
        <v>0.7</v>
      </c>
      <c r="K169" s="263" t="s">
        <v>192</v>
      </c>
    </row>
    <row r="170" spans="1:11" s="65" customFormat="1" ht="12.75" customHeight="1">
      <c r="A170" s="268"/>
      <c r="B170" s="184" t="s">
        <v>189</v>
      </c>
      <c r="C170" s="182" t="s">
        <v>42</v>
      </c>
      <c r="D170" s="182"/>
      <c r="E170" s="185">
        <v>0.38009999999999999</v>
      </c>
      <c r="F170" s="185"/>
      <c r="G170" s="185"/>
      <c r="H170" s="185">
        <v>0.2346</v>
      </c>
      <c r="I170" s="185"/>
      <c r="J170" s="186">
        <v>0.24</v>
      </c>
      <c r="K170" s="263" t="s">
        <v>192</v>
      </c>
    </row>
    <row r="171" spans="1:11" s="65" customFormat="1" ht="12.75" customHeight="1">
      <c r="A171" s="268"/>
      <c r="B171" s="184" t="s">
        <v>190</v>
      </c>
      <c r="C171" s="182" t="s">
        <v>42</v>
      </c>
      <c r="D171" s="182"/>
      <c r="E171" s="185">
        <v>2.18E-2</v>
      </c>
      <c r="F171" s="185"/>
      <c r="G171" s="185"/>
      <c r="H171" s="185">
        <v>0.1072</v>
      </c>
      <c r="I171" s="185"/>
      <c r="J171" s="186">
        <v>0.06</v>
      </c>
      <c r="K171" s="263" t="s">
        <v>192</v>
      </c>
    </row>
    <row r="172" spans="1:11" s="65" customFormat="1" ht="12.75" customHeight="1">
      <c r="A172" s="268"/>
      <c r="B172" s="268" t="s">
        <v>193</v>
      </c>
      <c r="C172" s="182"/>
      <c r="D172" s="182"/>
      <c r="E172" s="182"/>
      <c r="F172" s="182"/>
      <c r="G172" s="182"/>
      <c r="H172" s="182"/>
      <c r="I172" s="182"/>
      <c r="J172" s="182"/>
      <c r="K172" s="320"/>
    </row>
    <row r="173" spans="1:11" s="65" customFormat="1" ht="12.75" customHeight="1">
      <c r="A173" s="268"/>
      <c r="B173" s="184" t="s">
        <v>194</v>
      </c>
      <c r="C173" s="182" t="s">
        <v>42</v>
      </c>
      <c r="D173" s="182"/>
      <c r="E173" s="187">
        <v>1641</v>
      </c>
      <c r="F173" s="187"/>
      <c r="G173" s="187"/>
      <c r="H173" s="187">
        <v>1616</v>
      </c>
      <c r="I173" s="187"/>
      <c r="J173" s="187">
        <v>1850</v>
      </c>
      <c r="K173" s="196">
        <v>1720</v>
      </c>
    </row>
    <row r="174" spans="1:11" s="65" customFormat="1" ht="12.75" customHeight="1">
      <c r="A174" s="268"/>
      <c r="B174" s="184" t="s">
        <v>152</v>
      </c>
      <c r="C174" s="182" t="s">
        <v>42</v>
      </c>
      <c r="D174" s="182"/>
      <c r="E174" s="187">
        <v>1965</v>
      </c>
      <c r="F174" s="187"/>
      <c r="G174" s="187"/>
      <c r="H174" s="187">
        <v>2009</v>
      </c>
      <c r="I174" s="187"/>
      <c r="J174" s="188">
        <v>2268</v>
      </c>
      <c r="K174" s="263" t="s">
        <v>192</v>
      </c>
    </row>
    <row r="175" spans="1:11" s="65" customFormat="1" ht="25.5" customHeight="1">
      <c r="A175" s="268"/>
      <c r="B175" s="181" t="s">
        <v>195</v>
      </c>
      <c r="C175" s="182" t="s">
        <v>42</v>
      </c>
      <c r="D175" s="182"/>
      <c r="E175" s="182" t="s">
        <v>42</v>
      </c>
      <c r="F175" s="182"/>
      <c r="G175" s="182"/>
      <c r="H175" s="185">
        <v>0.26</v>
      </c>
      <c r="I175" s="185"/>
      <c r="J175" s="189">
        <v>0.17</v>
      </c>
      <c r="K175" s="321">
        <v>0.23</v>
      </c>
    </row>
    <row r="176" spans="1:11" s="170" customFormat="1" ht="12.75" customHeight="1">
      <c r="A176" s="268" t="s">
        <v>145</v>
      </c>
      <c r="B176" s="273" t="s">
        <v>146</v>
      </c>
      <c r="C176" s="273"/>
      <c r="D176" s="273"/>
      <c r="E176" s="273"/>
      <c r="F176" s="273"/>
      <c r="G176" s="273"/>
      <c r="H176" s="273"/>
      <c r="I176" s="273"/>
      <c r="J176" s="273"/>
      <c r="K176" s="273"/>
    </row>
    <row r="177" spans="1:11" s="65" customFormat="1" ht="12.75" customHeight="1">
      <c r="A177" s="268"/>
      <c r="B177" s="268" t="s">
        <v>196</v>
      </c>
      <c r="C177" s="179"/>
      <c r="D177" s="179"/>
      <c r="E177" s="179"/>
      <c r="F177" s="179"/>
      <c r="G177" s="179"/>
      <c r="H177" s="170"/>
      <c r="I177" s="170"/>
      <c r="J177" s="170"/>
      <c r="K177" s="319"/>
    </row>
    <row r="178" spans="1:11" s="65" customFormat="1" ht="12.75" customHeight="1">
      <c r="A178" s="268"/>
      <c r="B178" s="184" t="s">
        <v>150</v>
      </c>
      <c r="C178" s="182" t="s">
        <v>42</v>
      </c>
      <c r="D178" s="182"/>
      <c r="E178" s="180">
        <v>0.99</v>
      </c>
      <c r="F178" s="180"/>
      <c r="G178" s="180"/>
      <c r="H178" s="180">
        <v>0.98</v>
      </c>
      <c r="I178" s="180"/>
      <c r="J178" s="185">
        <v>1</v>
      </c>
      <c r="K178" s="193">
        <v>1</v>
      </c>
    </row>
    <row r="179" spans="1:11" s="65" customFormat="1" ht="12.75" customHeight="1">
      <c r="A179" s="268"/>
      <c r="B179" s="184" t="s">
        <v>151</v>
      </c>
      <c r="C179" s="182" t="s">
        <v>42</v>
      </c>
      <c r="D179" s="182"/>
      <c r="E179" s="180">
        <v>0.99</v>
      </c>
      <c r="F179" s="180"/>
      <c r="G179" s="180"/>
      <c r="H179" s="180">
        <v>0.98</v>
      </c>
      <c r="I179" s="180"/>
      <c r="J179" s="185">
        <v>1</v>
      </c>
      <c r="K179" s="193">
        <v>1</v>
      </c>
    </row>
    <row r="180" spans="1:11" s="65" customFormat="1" ht="12.6" customHeight="1">
      <c r="A180" s="268"/>
      <c r="B180" s="184" t="s">
        <v>152</v>
      </c>
      <c r="C180" s="182" t="s">
        <v>42</v>
      </c>
      <c r="D180" s="182"/>
      <c r="E180" s="182" t="s">
        <v>42</v>
      </c>
      <c r="F180" s="182"/>
      <c r="G180" s="182"/>
      <c r="H180" s="180">
        <v>0.89</v>
      </c>
      <c r="I180" s="180"/>
      <c r="J180" s="180">
        <v>0.83</v>
      </c>
      <c r="K180" s="193">
        <v>0.95</v>
      </c>
    </row>
    <row r="181" spans="1:11" s="65" customFormat="1" ht="24" customHeight="1">
      <c r="A181" s="268" t="s">
        <v>168</v>
      </c>
      <c r="B181" s="271" t="s">
        <v>197</v>
      </c>
      <c r="C181" s="272"/>
      <c r="D181" s="272"/>
      <c r="E181" s="272"/>
      <c r="F181" s="272"/>
      <c r="G181" s="272"/>
      <c r="H181" s="272"/>
      <c r="I181" s="272"/>
      <c r="J181" s="271"/>
      <c r="K181" s="271"/>
    </row>
    <row r="182" spans="1:11" s="65" customFormat="1" ht="12.75" customHeight="1">
      <c r="A182" s="268"/>
      <c r="B182" s="184" t="s">
        <v>198</v>
      </c>
      <c r="C182" s="182" t="s">
        <v>42</v>
      </c>
      <c r="D182" s="182"/>
      <c r="E182" s="182" t="s">
        <v>42</v>
      </c>
      <c r="F182" s="182"/>
      <c r="G182" s="182"/>
      <c r="H182" s="182" t="s">
        <v>42</v>
      </c>
      <c r="I182" s="182"/>
      <c r="J182" s="180">
        <v>0.71</v>
      </c>
      <c r="K182" s="193">
        <v>0.8</v>
      </c>
    </row>
    <row r="183" spans="1:11" s="65" customFormat="1" ht="12.75" customHeight="1">
      <c r="A183" s="268"/>
      <c r="B183" s="184" t="s">
        <v>157</v>
      </c>
      <c r="C183" s="182" t="s">
        <v>42</v>
      </c>
      <c r="D183" s="182"/>
      <c r="E183" s="182" t="s">
        <v>42</v>
      </c>
      <c r="F183" s="182"/>
      <c r="G183" s="182"/>
      <c r="H183" s="182" t="s">
        <v>42</v>
      </c>
      <c r="I183" s="182"/>
      <c r="J183" s="180">
        <v>0.67</v>
      </c>
      <c r="K183" s="193">
        <v>0.86</v>
      </c>
    </row>
    <row r="184" spans="1:11" s="65" customFormat="1" ht="12.75" customHeight="1">
      <c r="A184" s="268"/>
      <c r="B184" s="184" t="s">
        <v>151</v>
      </c>
      <c r="C184" s="182" t="s">
        <v>42</v>
      </c>
      <c r="D184" s="182"/>
      <c r="E184" s="182" t="s">
        <v>42</v>
      </c>
      <c r="F184" s="182"/>
      <c r="G184" s="182"/>
      <c r="H184" s="182" t="s">
        <v>42</v>
      </c>
      <c r="I184" s="182"/>
      <c r="J184" s="180">
        <v>0.75</v>
      </c>
      <c r="K184" s="193">
        <v>0.7</v>
      </c>
    </row>
    <row r="185" spans="1:11" s="65" customFormat="1" ht="12.6" customHeight="1">
      <c r="A185" s="268"/>
      <c r="B185" s="190" t="s">
        <v>199</v>
      </c>
      <c r="C185" s="182"/>
      <c r="D185" s="182"/>
      <c r="E185" s="180"/>
      <c r="F185" s="180"/>
      <c r="G185" s="180"/>
      <c r="H185" s="180"/>
      <c r="I185" s="180"/>
      <c r="J185" s="191"/>
      <c r="K185" s="320"/>
    </row>
    <row r="186" spans="1:11" s="65" customFormat="1" ht="12.75" customHeight="1">
      <c r="A186" s="268"/>
      <c r="B186" s="184" t="s">
        <v>194</v>
      </c>
      <c r="C186" s="182" t="s">
        <v>42</v>
      </c>
      <c r="D186" s="182"/>
      <c r="E186" s="180">
        <v>1</v>
      </c>
      <c r="F186" s="180"/>
      <c r="G186" s="180"/>
      <c r="H186" s="180">
        <v>1</v>
      </c>
      <c r="I186" s="180"/>
      <c r="J186" s="185">
        <v>1</v>
      </c>
      <c r="K186" s="193">
        <v>1</v>
      </c>
    </row>
    <row r="187" spans="1:11" s="65" customFormat="1" ht="12.6" customHeight="1">
      <c r="A187" s="268"/>
      <c r="B187" s="184" t="s">
        <v>152</v>
      </c>
      <c r="C187" s="182" t="s">
        <v>42</v>
      </c>
      <c r="D187" s="182"/>
      <c r="E187" s="180">
        <v>0.95</v>
      </c>
      <c r="F187" s="180"/>
      <c r="G187" s="180"/>
      <c r="H187" s="180">
        <v>0.96</v>
      </c>
      <c r="I187" s="180"/>
      <c r="J187" s="180">
        <v>0.96</v>
      </c>
      <c r="K187" s="193">
        <v>0.95</v>
      </c>
    </row>
    <row r="188" spans="1:11" s="65" customFormat="1" ht="12.75" customHeight="1">
      <c r="A188" s="268"/>
      <c r="B188" s="268" t="s">
        <v>200</v>
      </c>
      <c r="C188" s="182"/>
      <c r="D188" s="182"/>
      <c r="E188" s="182"/>
      <c r="F188" s="182"/>
      <c r="G188" s="182"/>
      <c r="H188" s="180"/>
      <c r="I188" s="180"/>
      <c r="J188" s="192"/>
      <c r="K188" s="320"/>
    </row>
    <row r="189" spans="1:11" s="65" customFormat="1" ht="12.75" customHeight="1">
      <c r="A189" s="268"/>
      <c r="B189" s="268" t="s">
        <v>201</v>
      </c>
      <c r="C189" s="182"/>
      <c r="D189" s="182"/>
      <c r="E189" s="182"/>
      <c r="F189" s="182"/>
      <c r="G189" s="182"/>
      <c r="H189" s="180"/>
      <c r="I189" s="180"/>
      <c r="J189" s="192"/>
      <c r="K189" s="320"/>
    </row>
    <row r="190" spans="1:11" s="65" customFormat="1" ht="12.75" customHeight="1">
      <c r="A190" s="268"/>
      <c r="B190" s="184" t="s">
        <v>150</v>
      </c>
      <c r="C190" s="182" t="s">
        <v>42</v>
      </c>
      <c r="D190" s="182"/>
      <c r="E190" s="180">
        <v>1</v>
      </c>
      <c r="F190" s="180"/>
      <c r="G190" s="180"/>
      <c r="H190" s="180">
        <v>1</v>
      </c>
      <c r="I190" s="180"/>
      <c r="J190" s="180">
        <v>1</v>
      </c>
      <c r="K190" s="180">
        <v>1</v>
      </c>
    </row>
    <row r="191" spans="1:11" s="65" customFormat="1" ht="12.75" customHeight="1">
      <c r="A191" s="268"/>
      <c r="B191" s="184" t="s">
        <v>151</v>
      </c>
      <c r="C191" s="182" t="s">
        <v>42</v>
      </c>
      <c r="D191" s="182"/>
      <c r="E191" s="180">
        <v>1</v>
      </c>
      <c r="F191" s="180"/>
      <c r="G191" s="180"/>
      <c r="H191" s="180">
        <v>1</v>
      </c>
      <c r="I191" s="180"/>
      <c r="J191" s="180">
        <v>1</v>
      </c>
      <c r="K191" s="180">
        <v>1</v>
      </c>
    </row>
    <row r="192" spans="1:11" s="65" customFormat="1" ht="12.75" customHeight="1">
      <c r="A192" s="268"/>
      <c r="B192" s="184" t="s">
        <v>152</v>
      </c>
      <c r="C192" s="182" t="s">
        <v>42</v>
      </c>
      <c r="D192" s="182"/>
      <c r="E192" s="182" t="s">
        <v>42</v>
      </c>
      <c r="F192" s="182"/>
      <c r="G192" s="182"/>
      <c r="H192" s="182" t="s">
        <v>42</v>
      </c>
      <c r="I192" s="182"/>
      <c r="J192" s="180">
        <v>1</v>
      </c>
      <c r="K192" s="180">
        <v>1</v>
      </c>
    </row>
    <row r="193" spans="1:11" s="65" customFormat="1" ht="12.75" customHeight="1">
      <c r="A193" s="268"/>
      <c r="B193" s="268" t="s">
        <v>202</v>
      </c>
      <c r="C193" s="182"/>
      <c r="D193" s="182"/>
      <c r="E193" s="182"/>
      <c r="F193" s="182"/>
      <c r="G193" s="182"/>
      <c r="H193" s="180"/>
      <c r="I193" s="180"/>
      <c r="J193" s="192"/>
      <c r="K193" s="320"/>
    </row>
    <row r="194" spans="1:11" s="65" customFormat="1" ht="12.75" customHeight="1">
      <c r="A194" s="268"/>
      <c r="B194" s="268" t="s">
        <v>203</v>
      </c>
      <c r="C194" s="182"/>
      <c r="D194" s="182"/>
      <c r="E194" s="182"/>
      <c r="F194" s="182"/>
      <c r="G194" s="182"/>
      <c r="H194" s="180"/>
      <c r="I194" s="180"/>
      <c r="J194" s="192"/>
      <c r="K194" s="320"/>
    </row>
    <row r="195" spans="1:11" s="65" customFormat="1" ht="12.75" customHeight="1">
      <c r="A195" s="268"/>
      <c r="B195" s="184" t="s">
        <v>150</v>
      </c>
      <c r="C195" s="182" t="s">
        <v>42</v>
      </c>
      <c r="D195" s="182"/>
      <c r="E195" s="182" t="s">
        <v>42</v>
      </c>
      <c r="F195" s="182"/>
      <c r="G195" s="182"/>
      <c r="H195" s="180">
        <v>1</v>
      </c>
      <c r="I195" s="180"/>
      <c r="J195" s="180">
        <v>1</v>
      </c>
      <c r="K195" s="180">
        <v>1</v>
      </c>
    </row>
    <row r="196" spans="1:11" s="65" customFormat="1" ht="12.75" customHeight="1">
      <c r="A196" s="268"/>
      <c r="B196" s="184" t="s">
        <v>151</v>
      </c>
      <c r="C196" s="182" t="s">
        <v>42</v>
      </c>
      <c r="D196" s="182"/>
      <c r="E196" s="182" t="s">
        <v>42</v>
      </c>
      <c r="F196" s="182"/>
      <c r="G196" s="182"/>
      <c r="H196" s="180">
        <v>1</v>
      </c>
      <c r="I196" s="180"/>
      <c r="J196" s="180">
        <v>1</v>
      </c>
      <c r="K196" s="180">
        <v>1</v>
      </c>
    </row>
    <row r="197" spans="1:11" s="65" customFormat="1" ht="16.5" customHeight="1">
      <c r="A197" s="268"/>
      <c r="B197" s="184" t="s">
        <v>152</v>
      </c>
      <c r="C197" s="182" t="s">
        <v>42</v>
      </c>
      <c r="D197" s="182"/>
      <c r="E197" s="182" t="s">
        <v>42</v>
      </c>
      <c r="F197" s="182"/>
      <c r="G197" s="182"/>
      <c r="H197" s="180">
        <v>0.21</v>
      </c>
      <c r="I197" s="180"/>
      <c r="J197" s="180">
        <v>0.18</v>
      </c>
      <c r="K197" s="193">
        <v>0.25</v>
      </c>
    </row>
    <row r="198" spans="1:11" s="65" customFormat="1" ht="12.75" customHeight="1">
      <c r="A198" s="268"/>
      <c r="B198" s="268" t="s">
        <v>204</v>
      </c>
      <c r="C198" s="182"/>
      <c r="D198" s="182"/>
      <c r="E198" s="185"/>
      <c r="F198" s="185"/>
      <c r="G198" s="185"/>
      <c r="H198" s="170"/>
      <c r="I198" s="170"/>
      <c r="J198" s="170"/>
      <c r="K198" s="320"/>
    </row>
    <row r="199" spans="1:11" s="65" customFormat="1" ht="12.75" customHeight="1">
      <c r="A199" s="268"/>
      <c r="B199" s="184" t="s">
        <v>205</v>
      </c>
      <c r="C199" s="182" t="s">
        <v>42</v>
      </c>
      <c r="D199" s="182"/>
      <c r="E199" s="182" t="s">
        <v>42</v>
      </c>
      <c r="F199" s="182"/>
      <c r="G199" s="182"/>
      <c r="H199" s="185" t="s">
        <v>42</v>
      </c>
      <c r="I199" s="185"/>
      <c r="J199" s="180">
        <v>0.31</v>
      </c>
      <c r="K199" s="193">
        <v>0.24</v>
      </c>
    </row>
    <row r="200" spans="1:11" s="65" customFormat="1" ht="26.25" customHeight="1">
      <c r="A200" s="268"/>
      <c r="B200" s="267" t="s">
        <v>206</v>
      </c>
      <c r="C200" s="182"/>
      <c r="D200" s="182"/>
      <c r="E200" s="182"/>
      <c r="F200" s="182"/>
      <c r="G200" s="182"/>
      <c r="H200" s="180"/>
      <c r="I200" s="180"/>
      <c r="J200" s="192"/>
      <c r="K200" s="320"/>
    </row>
    <row r="201" spans="1:11" s="65" customFormat="1" ht="26.25" customHeight="1">
      <c r="A201" s="268"/>
      <c r="B201" s="184" t="s">
        <v>207</v>
      </c>
      <c r="C201" s="182" t="s">
        <v>42</v>
      </c>
      <c r="D201" s="182"/>
      <c r="E201" s="182" t="s">
        <v>42</v>
      </c>
      <c r="F201" s="182"/>
      <c r="G201" s="182"/>
      <c r="H201" s="185" t="s">
        <v>42</v>
      </c>
      <c r="I201" s="185"/>
      <c r="J201" s="180">
        <v>0.74</v>
      </c>
      <c r="K201" s="193">
        <v>0.64</v>
      </c>
    </row>
    <row r="202" spans="1:11" s="65" customFormat="1" ht="27" customHeight="1">
      <c r="A202" s="268"/>
      <c r="B202" s="181" t="s">
        <v>208</v>
      </c>
      <c r="C202" s="182"/>
      <c r="D202" s="182"/>
      <c r="E202" s="185" t="s">
        <v>42</v>
      </c>
      <c r="F202" s="185"/>
      <c r="G202" s="185"/>
      <c r="H202" s="185" t="s">
        <v>42</v>
      </c>
      <c r="I202" s="185"/>
      <c r="J202" s="180">
        <v>0.12</v>
      </c>
      <c r="K202" s="322">
        <v>0.03</v>
      </c>
    </row>
    <row r="203" spans="1:11" s="65" customFormat="1" ht="12.75" customHeight="1">
      <c r="A203" s="268"/>
      <c r="B203" s="268" t="s">
        <v>209</v>
      </c>
      <c r="C203" s="182"/>
      <c r="D203" s="182"/>
      <c r="E203" s="182"/>
      <c r="F203" s="182"/>
      <c r="G203" s="182"/>
      <c r="H203" s="180"/>
      <c r="I203" s="180"/>
      <c r="J203" s="192"/>
      <c r="K203" s="319"/>
    </row>
    <row r="204" spans="1:11" s="65" customFormat="1" ht="12.75" customHeight="1">
      <c r="A204" s="268"/>
      <c r="B204" s="184" t="s">
        <v>210</v>
      </c>
      <c r="C204" s="182" t="s">
        <v>42</v>
      </c>
      <c r="D204" s="182"/>
      <c r="E204" s="182" t="s">
        <v>42</v>
      </c>
      <c r="F204" s="182"/>
      <c r="G204" s="182"/>
      <c r="H204" s="185">
        <v>0.64</v>
      </c>
      <c r="I204" s="185"/>
      <c r="J204" s="193">
        <v>0.81</v>
      </c>
      <c r="K204" s="323" t="s">
        <v>192</v>
      </c>
    </row>
    <row r="205" spans="1:11" s="65" customFormat="1" ht="21" customHeight="1">
      <c r="A205" s="268"/>
      <c r="B205" s="181" t="s">
        <v>211</v>
      </c>
      <c r="C205" s="182" t="s">
        <v>42</v>
      </c>
      <c r="D205" s="182"/>
      <c r="E205" s="182" t="s">
        <v>42</v>
      </c>
      <c r="F205" s="182"/>
      <c r="G205" s="182"/>
      <c r="H205" s="185">
        <v>0.6</v>
      </c>
      <c r="I205" s="185"/>
      <c r="J205" s="193">
        <v>0.71</v>
      </c>
      <c r="K205" s="323" t="s">
        <v>192</v>
      </c>
    </row>
    <row r="206" spans="1:11" s="65" customFormat="1" ht="12.75" customHeight="1">
      <c r="A206" s="268"/>
      <c r="B206" s="268" t="s">
        <v>150</v>
      </c>
      <c r="C206" s="182"/>
      <c r="D206" s="182"/>
      <c r="E206" s="180"/>
      <c r="F206" s="180"/>
      <c r="G206" s="180"/>
      <c r="H206" s="192"/>
      <c r="I206" s="192"/>
      <c r="J206" s="182"/>
      <c r="K206" s="320"/>
    </row>
    <row r="207" spans="1:11" s="65" customFormat="1" ht="12.75" customHeight="1">
      <c r="A207" s="268"/>
      <c r="B207" s="184" t="s">
        <v>212</v>
      </c>
      <c r="C207" s="182" t="s">
        <v>42</v>
      </c>
      <c r="D207" s="182"/>
      <c r="E207" s="182" t="s">
        <v>213</v>
      </c>
      <c r="F207" s="182"/>
      <c r="G207" s="182"/>
      <c r="H207" s="180">
        <v>1</v>
      </c>
      <c r="I207" s="180"/>
      <c r="J207" s="185">
        <v>0.86</v>
      </c>
      <c r="K207" s="323" t="s">
        <v>192</v>
      </c>
    </row>
    <row r="208" spans="1:11" s="65" customFormat="1" ht="12.75" customHeight="1">
      <c r="A208" s="268"/>
      <c r="B208" s="184" t="s">
        <v>214</v>
      </c>
      <c r="C208" s="182" t="s">
        <v>42</v>
      </c>
      <c r="D208" s="182"/>
      <c r="E208" s="182" t="s">
        <v>213</v>
      </c>
      <c r="F208" s="182"/>
      <c r="G208" s="182"/>
      <c r="H208" s="180">
        <v>0.85</v>
      </c>
      <c r="I208" s="180"/>
      <c r="J208" s="185">
        <v>0.95</v>
      </c>
      <c r="K208" s="323" t="s">
        <v>192</v>
      </c>
    </row>
    <row r="209" spans="1:11" s="65" customFormat="1" ht="12.75" customHeight="1">
      <c r="A209" s="268"/>
      <c r="B209" s="184" t="s">
        <v>215</v>
      </c>
      <c r="C209" s="182" t="s">
        <v>42</v>
      </c>
      <c r="D209" s="182"/>
      <c r="E209" s="182" t="s">
        <v>213</v>
      </c>
      <c r="F209" s="182"/>
      <c r="G209" s="182"/>
      <c r="H209" s="180">
        <v>7.0000000000000007E-2</v>
      </c>
      <c r="I209" s="180"/>
      <c r="J209" s="185">
        <v>0.04</v>
      </c>
      <c r="K209" s="323" t="s">
        <v>192</v>
      </c>
    </row>
    <row r="210" spans="1:11" s="65" customFormat="1" ht="12.75" customHeight="1">
      <c r="A210" s="268"/>
      <c r="B210" s="184" t="s">
        <v>216</v>
      </c>
      <c r="C210" s="182" t="s">
        <v>42</v>
      </c>
      <c r="D210" s="182"/>
      <c r="E210" s="182" t="s">
        <v>213</v>
      </c>
      <c r="F210" s="182"/>
      <c r="G210" s="182"/>
      <c r="H210" s="180">
        <v>7.0000000000000007E-2</v>
      </c>
      <c r="I210" s="180"/>
      <c r="J210" s="185">
        <v>0.01</v>
      </c>
      <c r="K210" s="323" t="s">
        <v>192</v>
      </c>
    </row>
    <row r="211" spans="1:11" s="65" customFormat="1" ht="12.75" customHeight="1">
      <c r="A211" s="268"/>
      <c r="B211" s="268" t="s">
        <v>151</v>
      </c>
      <c r="C211" s="182"/>
      <c r="D211" s="182"/>
      <c r="E211" s="185"/>
      <c r="F211" s="185"/>
      <c r="G211" s="185"/>
      <c r="H211" s="179"/>
      <c r="I211" s="179"/>
      <c r="J211" s="182"/>
      <c r="K211" s="320"/>
    </row>
    <row r="212" spans="1:11" s="65" customFormat="1" ht="12.75" customHeight="1">
      <c r="A212" s="268"/>
      <c r="B212" s="184" t="s">
        <v>212</v>
      </c>
      <c r="C212" s="182" t="s">
        <v>42</v>
      </c>
      <c r="D212" s="182"/>
      <c r="E212" s="182" t="s">
        <v>213</v>
      </c>
      <c r="F212" s="182"/>
      <c r="G212" s="182"/>
      <c r="H212" s="180">
        <v>0.56000000000000005</v>
      </c>
      <c r="I212" s="180"/>
      <c r="J212" s="185">
        <v>0.7</v>
      </c>
      <c r="K212" s="323" t="s">
        <v>192</v>
      </c>
    </row>
    <row r="213" spans="1:11" s="65" customFormat="1" ht="12.75" customHeight="1">
      <c r="A213" s="268"/>
      <c r="B213" s="184" t="s">
        <v>214</v>
      </c>
      <c r="C213" s="182" t="s">
        <v>42</v>
      </c>
      <c r="D213" s="182"/>
      <c r="E213" s="182" t="s">
        <v>213</v>
      </c>
      <c r="F213" s="182"/>
      <c r="G213" s="182"/>
      <c r="H213" s="180">
        <v>0.49</v>
      </c>
      <c r="I213" s="180"/>
      <c r="J213" s="185">
        <v>0.83</v>
      </c>
      <c r="K213" s="323" t="s">
        <v>192</v>
      </c>
    </row>
    <row r="214" spans="1:11" s="65" customFormat="1" ht="12.75" customHeight="1">
      <c r="A214" s="268"/>
      <c r="B214" s="184" t="s">
        <v>215</v>
      </c>
      <c r="C214" s="182" t="s">
        <v>42</v>
      </c>
      <c r="D214" s="182"/>
      <c r="E214" s="182" t="s">
        <v>213</v>
      </c>
      <c r="F214" s="182"/>
      <c r="G214" s="182"/>
      <c r="H214" s="180">
        <v>0.26</v>
      </c>
      <c r="I214" s="180"/>
      <c r="J214" s="185">
        <v>0.11</v>
      </c>
      <c r="K214" s="323" t="s">
        <v>192</v>
      </c>
    </row>
    <row r="215" spans="1:11" s="65" customFormat="1" ht="12.75" customHeight="1">
      <c r="A215" s="268"/>
      <c r="B215" s="184" t="s">
        <v>216</v>
      </c>
      <c r="C215" s="182" t="s">
        <v>42</v>
      </c>
      <c r="D215" s="182"/>
      <c r="E215" s="182" t="s">
        <v>213</v>
      </c>
      <c r="F215" s="182"/>
      <c r="G215" s="182"/>
      <c r="H215" s="180">
        <v>0.23</v>
      </c>
      <c r="I215" s="180"/>
      <c r="J215" s="185">
        <v>7.0000000000000007E-2</v>
      </c>
      <c r="K215" s="323" t="s">
        <v>192</v>
      </c>
    </row>
    <row r="216" spans="1:11" s="65" customFormat="1" ht="12.75" customHeight="1">
      <c r="A216" s="94"/>
      <c r="B216" s="94" t="s">
        <v>217</v>
      </c>
      <c r="C216" s="194"/>
      <c r="D216" s="194"/>
      <c r="E216" s="194"/>
      <c r="F216" s="194"/>
      <c r="G216" s="194"/>
      <c r="H216" s="195"/>
      <c r="I216" s="195"/>
      <c r="J216" s="195"/>
      <c r="K216" s="319"/>
    </row>
    <row r="217" spans="1:11" s="65" customFormat="1" ht="12.75" customHeight="1">
      <c r="A217" s="94"/>
      <c r="B217" s="95" t="s">
        <v>218</v>
      </c>
      <c r="C217" s="195" t="s">
        <v>42</v>
      </c>
      <c r="D217" s="195"/>
      <c r="E217" s="195" t="s">
        <v>42</v>
      </c>
      <c r="F217" s="195"/>
      <c r="G217" s="195"/>
      <c r="H217" s="195" t="s">
        <v>42</v>
      </c>
      <c r="I217" s="195"/>
      <c r="J217" s="71">
        <v>0.45</v>
      </c>
      <c r="K217" s="324">
        <v>0.59</v>
      </c>
    </row>
    <row r="218" spans="1:11" s="65" customFormat="1" ht="12.75" customHeight="1">
      <c r="A218" s="94"/>
      <c r="B218" s="95" t="s">
        <v>219</v>
      </c>
      <c r="C218" s="195" t="s">
        <v>42</v>
      </c>
      <c r="D218" s="195"/>
      <c r="E218" s="195" t="s">
        <v>42</v>
      </c>
      <c r="F218" s="195"/>
      <c r="G218" s="195"/>
      <c r="H218" s="195" t="s">
        <v>42</v>
      </c>
      <c r="I218" s="195"/>
      <c r="J218" s="71">
        <v>8.6999999999999994E-2</v>
      </c>
      <c r="K218" s="324">
        <v>0.05</v>
      </c>
    </row>
    <row r="219" spans="1:11" s="65" customFormat="1" ht="12.75" customHeight="1">
      <c r="A219" s="94"/>
      <c r="B219" s="95" t="s">
        <v>220</v>
      </c>
      <c r="C219" s="195" t="s">
        <v>42</v>
      </c>
      <c r="D219" s="195"/>
      <c r="E219" s="195" t="s">
        <v>42</v>
      </c>
      <c r="F219" s="195"/>
      <c r="G219" s="195"/>
      <c r="H219" s="195" t="s">
        <v>42</v>
      </c>
      <c r="I219" s="195"/>
      <c r="J219" s="71">
        <v>4.0000000000000001E-3</v>
      </c>
      <c r="K219" s="324">
        <v>0</v>
      </c>
    </row>
    <row r="220" spans="1:11" s="65" customFormat="1" ht="12.75" customHeight="1">
      <c r="A220" s="94"/>
      <c r="B220" s="95" t="s">
        <v>221</v>
      </c>
      <c r="C220" s="195" t="s">
        <v>42</v>
      </c>
      <c r="D220" s="195"/>
      <c r="E220" s="195" t="s">
        <v>42</v>
      </c>
      <c r="F220" s="195"/>
      <c r="G220" s="195"/>
      <c r="H220" s="195" t="s">
        <v>42</v>
      </c>
      <c r="I220" s="195"/>
      <c r="J220" s="71">
        <v>9.4E-2</v>
      </c>
      <c r="K220" s="324">
        <v>0.06</v>
      </c>
    </row>
    <row r="221" spans="1:11" s="65" customFormat="1" ht="27" customHeight="1">
      <c r="A221" s="94"/>
      <c r="B221" s="266" t="s">
        <v>222</v>
      </c>
      <c r="C221" s="195" t="s">
        <v>42</v>
      </c>
      <c r="D221" s="195"/>
      <c r="E221" s="195" t="s">
        <v>42</v>
      </c>
      <c r="F221" s="195"/>
      <c r="G221" s="195"/>
      <c r="H221" s="195" t="s">
        <v>42</v>
      </c>
      <c r="I221" s="195"/>
      <c r="J221" s="195">
        <v>0.22</v>
      </c>
      <c r="K221" s="91">
        <v>0.24</v>
      </c>
    </row>
    <row r="222" spans="1:11" s="65" customFormat="1" ht="12.75" customHeight="1">
      <c r="A222" s="94"/>
      <c r="B222" s="177" t="s">
        <v>166</v>
      </c>
      <c r="C222" s="177"/>
      <c r="D222" s="177"/>
      <c r="E222" s="178"/>
      <c r="F222" s="178"/>
      <c r="G222" s="178"/>
      <c r="H222" s="178"/>
      <c r="I222" s="178"/>
      <c r="J222" s="178"/>
      <c r="K222" s="325"/>
    </row>
    <row r="223" spans="1:11" s="65" customFormat="1" ht="12.75" customHeight="1">
      <c r="A223" s="94"/>
      <c r="B223" s="268" t="s">
        <v>223</v>
      </c>
      <c r="C223" s="196"/>
      <c r="D223" s="196"/>
      <c r="E223" s="197"/>
      <c r="F223" s="197"/>
      <c r="G223" s="197"/>
      <c r="H223" s="197"/>
      <c r="I223" s="197"/>
      <c r="J223" s="198"/>
      <c r="K223" s="319"/>
    </row>
    <row r="224" spans="1:11" s="65" customFormat="1" ht="12.75" customHeight="1">
      <c r="A224" s="94"/>
      <c r="B224" s="184" t="s">
        <v>224</v>
      </c>
      <c r="C224" s="196"/>
      <c r="D224" s="196"/>
      <c r="E224" s="197"/>
      <c r="F224" s="197"/>
      <c r="G224" s="197"/>
      <c r="H224" s="197"/>
      <c r="I224" s="197"/>
      <c r="J224" s="180">
        <f>SUM(J225:J226)</f>
        <v>0.65</v>
      </c>
      <c r="K224" s="326">
        <v>0.83</v>
      </c>
    </row>
    <row r="225" spans="1:11" s="65" customFormat="1" ht="12.75" customHeight="1">
      <c r="A225" s="94"/>
      <c r="B225" s="184" t="s">
        <v>225</v>
      </c>
      <c r="C225" s="196"/>
      <c r="D225" s="196"/>
      <c r="E225" s="197"/>
      <c r="F225" s="197"/>
      <c r="G225" s="197"/>
      <c r="H225" s="197"/>
      <c r="I225" s="197"/>
      <c r="J225" s="180">
        <v>0.48</v>
      </c>
      <c r="K225" s="326">
        <v>0.51</v>
      </c>
    </row>
    <row r="226" spans="1:11" s="65" customFormat="1" ht="12.75" customHeight="1">
      <c r="A226" s="94"/>
      <c r="B226" s="184" t="s">
        <v>226</v>
      </c>
      <c r="C226" s="196"/>
      <c r="D226" s="196"/>
      <c r="E226" s="197"/>
      <c r="F226" s="197"/>
      <c r="G226" s="197"/>
      <c r="H226" s="197"/>
      <c r="I226" s="197"/>
      <c r="J226" s="180">
        <v>0.17</v>
      </c>
      <c r="K226" s="326">
        <v>0.32</v>
      </c>
    </row>
    <row r="227" spans="1:11" s="65" customFormat="1" ht="12.75" customHeight="1">
      <c r="A227" s="94"/>
      <c r="B227" s="184" t="s">
        <v>227</v>
      </c>
      <c r="C227" s="196"/>
      <c r="D227" s="196"/>
      <c r="E227" s="197"/>
      <c r="F227" s="197"/>
      <c r="G227" s="197"/>
      <c r="H227" s="197"/>
      <c r="I227" s="197"/>
      <c r="J227" s="180">
        <f>SUM(J228:J231)</f>
        <v>0.32999999999999996</v>
      </c>
      <c r="K227" s="326">
        <v>0.17</v>
      </c>
    </row>
    <row r="228" spans="1:11" s="65" customFormat="1" ht="12.75" customHeight="1">
      <c r="A228" s="94"/>
      <c r="B228" s="184" t="s">
        <v>228</v>
      </c>
      <c r="C228" s="196"/>
      <c r="D228" s="196"/>
      <c r="E228" s="197"/>
      <c r="F228" s="197"/>
      <c r="G228" s="197"/>
      <c r="H228" s="197"/>
      <c r="I228" s="197"/>
      <c r="J228" s="180">
        <v>0.02</v>
      </c>
      <c r="K228" s="193">
        <v>0.02</v>
      </c>
    </row>
    <row r="229" spans="1:11" s="65" customFormat="1" ht="12.75" customHeight="1">
      <c r="A229" s="94"/>
      <c r="B229" s="184" t="s">
        <v>229</v>
      </c>
      <c r="C229" s="196"/>
      <c r="D229" s="196"/>
      <c r="E229" s="197"/>
      <c r="F229" s="197"/>
      <c r="G229" s="197"/>
      <c r="H229" s="197"/>
      <c r="I229" s="197"/>
      <c r="J229" s="180">
        <v>0.06</v>
      </c>
      <c r="K229" s="193">
        <v>0.11</v>
      </c>
    </row>
    <row r="230" spans="1:11" s="65" customFormat="1" ht="12.75" customHeight="1">
      <c r="A230" s="94"/>
      <c r="B230" s="184" t="s">
        <v>230</v>
      </c>
      <c r="C230" s="196"/>
      <c r="D230" s="196"/>
      <c r="E230" s="197"/>
      <c r="F230" s="197"/>
      <c r="G230" s="197"/>
      <c r="H230" s="197"/>
      <c r="I230" s="197"/>
      <c r="J230" s="180">
        <v>0.21</v>
      </c>
      <c r="K230" s="193">
        <v>0.01</v>
      </c>
    </row>
    <row r="231" spans="1:11" s="65" customFormat="1" ht="12.6" customHeight="1">
      <c r="A231" s="94"/>
      <c r="B231" s="184" t="s">
        <v>231</v>
      </c>
      <c r="C231" s="196"/>
      <c r="D231" s="196"/>
      <c r="E231" s="197"/>
      <c r="F231" s="197"/>
      <c r="G231" s="197"/>
      <c r="H231" s="197"/>
      <c r="I231" s="197"/>
      <c r="J231" s="180">
        <v>0.04</v>
      </c>
      <c r="K231" s="193">
        <v>0.03</v>
      </c>
    </row>
    <row r="232" spans="1:11" s="170" customFormat="1" ht="25.5" customHeight="1">
      <c r="A232" s="268" t="s">
        <v>168</v>
      </c>
      <c r="B232" s="271" t="s">
        <v>232</v>
      </c>
      <c r="C232" s="271"/>
      <c r="D232" s="271"/>
      <c r="E232" s="271"/>
      <c r="F232" s="271"/>
      <c r="G232" s="271"/>
      <c r="H232" s="271"/>
      <c r="I232" s="271"/>
      <c r="J232" s="271"/>
      <c r="K232" s="271"/>
    </row>
    <row r="233" spans="1:11" s="170" customFormat="1" ht="25.5" customHeight="1">
      <c r="A233" s="268"/>
      <c r="B233" s="181" t="s">
        <v>232</v>
      </c>
      <c r="C233" s="196"/>
      <c r="D233" s="196"/>
      <c r="E233" s="197"/>
      <c r="F233" s="197"/>
      <c r="G233" s="197"/>
      <c r="H233" s="197"/>
      <c r="I233" s="197"/>
      <c r="J233" s="180">
        <v>0.99</v>
      </c>
      <c r="K233" s="322">
        <v>0.99</v>
      </c>
    </row>
    <row r="234" spans="1:11" s="65" customFormat="1" ht="12.75" customHeight="1">
      <c r="A234" s="94"/>
      <c r="B234" s="184" t="s">
        <v>233</v>
      </c>
      <c r="C234" s="182" t="s">
        <v>42</v>
      </c>
      <c r="D234" s="182"/>
      <c r="E234" s="182" t="s">
        <v>42</v>
      </c>
      <c r="F234" s="182"/>
      <c r="G234" s="182"/>
      <c r="H234" s="180">
        <v>0.53</v>
      </c>
      <c r="I234" s="180"/>
      <c r="J234" s="199">
        <v>0.48</v>
      </c>
      <c r="K234" s="264">
        <v>0.51</v>
      </c>
    </row>
    <row r="235" spans="1:11" s="65" customFormat="1" ht="12" customHeight="1">
      <c r="A235" s="94"/>
      <c r="B235" s="181" t="s">
        <v>234</v>
      </c>
      <c r="C235" s="182" t="s">
        <v>42</v>
      </c>
      <c r="D235" s="182"/>
      <c r="E235" s="182" t="s">
        <v>42</v>
      </c>
      <c r="F235" s="182"/>
      <c r="G235" s="182"/>
      <c r="H235" s="180">
        <v>0.33</v>
      </c>
      <c r="I235" s="180"/>
      <c r="J235" s="199">
        <v>0.35</v>
      </c>
      <c r="K235" s="264">
        <v>0.27</v>
      </c>
    </row>
    <row r="236" spans="1:11" s="65" customFormat="1" ht="12.75" customHeight="1">
      <c r="A236" s="94"/>
      <c r="B236" s="184" t="s">
        <v>235</v>
      </c>
      <c r="C236" s="182" t="s">
        <v>42</v>
      </c>
      <c r="D236" s="182"/>
      <c r="E236" s="182" t="s">
        <v>42</v>
      </c>
      <c r="F236" s="182"/>
      <c r="G236" s="182"/>
      <c r="H236" s="180">
        <v>0.14000000000000001</v>
      </c>
      <c r="I236" s="180"/>
      <c r="J236" s="199">
        <v>0.17</v>
      </c>
      <c r="K236" s="264">
        <v>0.21</v>
      </c>
    </row>
    <row r="237" spans="1:11" s="65" customFormat="1" ht="12.75" customHeight="1">
      <c r="A237" s="94"/>
      <c r="B237" s="200" t="s">
        <v>236</v>
      </c>
      <c r="C237" s="182" t="s">
        <v>42</v>
      </c>
      <c r="D237" s="182"/>
      <c r="E237" s="182" t="s">
        <v>42</v>
      </c>
      <c r="F237" s="182"/>
      <c r="G237" s="182"/>
      <c r="H237" s="180">
        <v>0.46</v>
      </c>
      <c r="I237" s="180"/>
      <c r="J237" s="180">
        <v>0.43</v>
      </c>
      <c r="K237" s="193">
        <v>0.54</v>
      </c>
    </row>
    <row r="238" spans="1:11" s="69" customFormat="1" ht="14.25" customHeight="1">
      <c r="A238" s="68"/>
      <c r="B238" s="184" t="s">
        <v>237</v>
      </c>
      <c r="C238" s="182" t="s">
        <v>42</v>
      </c>
      <c r="D238" s="182"/>
      <c r="E238" s="182" t="s">
        <v>42</v>
      </c>
      <c r="F238" s="182"/>
      <c r="G238" s="182"/>
      <c r="H238" s="182" t="s">
        <v>42</v>
      </c>
      <c r="I238" s="182"/>
      <c r="J238" s="185" t="s">
        <v>238</v>
      </c>
      <c r="K238" s="193">
        <v>0.92</v>
      </c>
    </row>
    <row r="239" spans="1:11" s="69" customFormat="1" ht="12.75" customHeight="1">
      <c r="A239" s="68"/>
      <c r="B239" s="184" t="s">
        <v>239</v>
      </c>
      <c r="C239" s="182" t="s">
        <v>42</v>
      </c>
      <c r="D239" s="182"/>
      <c r="E239" s="182" t="s">
        <v>42</v>
      </c>
      <c r="F239" s="182"/>
      <c r="G239" s="182"/>
      <c r="H239" s="182" t="s">
        <v>42</v>
      </c>
      <c r="I239" s="182"/>
      <c r="J239" s="192">
        <v>3.5999999999999999E-3</v>
      </c>
      <c r="K239" s="193">
        <v>0.01</v>
      </c>
    </row>
    <row r="240" spans="1:11" s="69" customFormat="1" ht="12.75" customHeight="1">
      <c r="A240" s="68"/>
      <c r="B240" s="184" t="s">
        <v>240</v>
      </c>
      <c r="C240" s="182" t="s">
        <v>42</v>
      </c>
      <c r="D240" s="182"/>
      <c r="E240" s="182" t="s">
        <v>42</v>
      </c>
      <c r="F240" s="182"/>
      <c r="G240" s="182"/>
      <c r="H240" s="182" t="s">
        <v>42</v>
      </c>
      <c r="I240" s="182"/>
      <c r="J240" s="192">
        <v>1.8E-3</v>
      </c>
      <c r="K240" s="193">
        <v>7.0000000000000007E-2</v>
      </c>
    </row>
    <row r="241" spans="1:12" s="65" customFormat="1" ht="12.75" customHeight="1">
      <c r="A241" s="94"/>
      <c r="B241" s="200" t="s">
        <v>241</v>
      </c>
      <c r="C241" s="201"/>
      <c r="D241" s="182"/>
      <c r="E241" s="182" t="s">
        <v>42</v>
      </c>
      <c r="F241" s="182"/>
      <c r="G241" s="182"/>
      <c r="H241" s="180">
        <v>0.47</v>
      </c>
      <c r="I241" s="180"/>
      <c r="J241" s="180">
        <v>0.48</v>
      </c>
      <c r="K241" s="193">
        <v>0.39</v>
      </c>
    </row>
    <row r="242" spans="1:12" s="69" customFormat="1" ht="14.25" customHeight="1">
      <c r="A242" s="68"/>
      <c r="B242" s="184" t="s">
        <v>237</v>
      </c>
      <c r="C242" s="182" t="s">
        <v>42</v>
      </c>
      <c r="D242" s="182"/>
      <c r="E242" s="182" t="s">
        <v>42</v>
      </c>
      <c r="F242" s="182"/>
      <c r="G242" s="182"/>
      <c r="H242" s="182" t="s">
        <v>42</v>
      </c>
      <c r="I242" s="182"/>
      <c r="J242" s="180">
        <v>0.47</v>
      </c>
      <c r="K242" s="193">
        <v>0.67100000000000004</v>
      </c>
      <c r="L242" s="71"/>
    </row>
    <row r="243" spans="1:12" s="69" customFormat="1" ht="12.75" customHeight="1">
      <c r="A243" s="68"/>
      <c r="B243" s="184" t="s">
        <v>239</v>
      </c>
      <c r="C243" s="182" t="s">
        <v>42</v>
      </c>
      <c r="D243" s="182"/>
      <c r="E243" s="182" t="s">
        <v>42</v>
      </c>
      <c r="F243" s="182"/>
      <c r="G243" s="182"/>
      <c r="H243" s="182" t="s">
        <v>42</v>
      </c>
      <c r="I243" s="182"/>
      <c r="J243" s="180">
        <v>0.26</v>
      </c>
      <c r="K243" s="193">
        <v>2.0999999999999999E-3</v>
      </c>
    </row>
    <row r="244" spans="1:12" s="69" customFormat="1" ht="12.75" customHeight="1">
      <c r="A244" s="68"/>
      <c r="B244" s="184" t="s">
        <v>240</v>
      </c>
      <c r="C244" s="182" t="s">
        <v>42</v>
      </c>
      <c r="D244" s="182"/>
      <c r="E244" s="182" t="s">
        <v>42</v>
      </c>
      <c r="F244" s="182"/>
      <c r="G244" s="182"/>
      <c r="H244" s="182" t="s">
        <v>42</v>
      </c>
      <c r="I244" s="182"/>
      <c r="J244" s="180">
        <v>0.28000000000000003</v>
      </c>
      <c r="K244" s="193">
        <v>0.17699999999999999</v>
      </c>
    </row>
    <row r="245" spans="1:12" s="69" customFormat="1" ht="12.75" customHeight="1">
      <c r="A245" s="68"/>
      <c r="B245" s="202" t="s">
        <v>242</v>
      </c>
      <c r="C245" s="182"/>
      <c r="D245" s="182"/>
      <c r="E245" s="182"/>
      <c r="F245" s="182"/>
      <c r="G245" s="182"/>
      <c r="H245" s="182"/>
      <c r="I245" s="182"/>
      <c r="J245" s="180">
        <v>0</v>
      </c>
      <c r="K245" s="193">
        <v>0.14899999999999999</v>
      </c>
    </row>
    <row r="246" spans="1:12" s="69" customFormat="1" ht="26.25" customHeight="1">
      <c r="A246" s="68"/>
      <c r="B246" s="200" t="s">
        <v>243</v>
      </c>
      <c r="C246" s="182" t="s">
        <v>42</v>
      </c>
      <c r="D246" s="182"/>
      <c r="E246" s="182" t="s">
        <v>42</v>
      </c>
      <c r="F246" s="182"/>
      <c r="G246" s="182"/>
      <c r="H246" s="180">
        <v>0.08</v>
      </c>
      <c r="I246" s="180"/>
      <c r="J246" s="199">
        <v>0.01</v>
      </c>
      <c r="K246" s="264">
        <v>0.01</v>
      </c>
    </row>
    <row r="247" spans="1:12" s="69" customFormat="1" ht="12.75" customHeight="1">
      <c r="A247" s="68"/>
      <c r="B247" s="203" t="s">
        <v>244</v>
      </c>
      <c r="C247" s="182"/>
      <c r="D247" s="182"/>
      <c r="E247" s="182"/>
      <c r="F247" s="182"/>
      <c r="G247" s="182"/>
      <c r="H247" s="180"/>
      <c r="I247" s="180"/>
      <c r="J247" s="180"/>
      <c r="K247" s="193"/>
    </row>
    <row r="248" spans="1:12" s="65" customFormat="1" ht="12.75" customHeight="1">
      <c r="A248" s="94"/>
      <c r="B248" s="184" t="s">
        <v>245</v>
      </c>
      <c r="C248" s="182" t="s">
        <v>42</v>
      </c>
      <c r="D248" s="182"/>
      <c r="E248" s="182" t="s">
        <v>42</v>
      </c>
      <c r="F248" s="182"/>
      <c r="G248" s="182"/>
      <c r="H248" s="180">
        <v>0.88</v>
      </c>
      <c r="I248" s="180"/>
      <c r="J248" s="204">
        <v>0.997</v>
      </c>
      <c r="K248" s="185" t="s">
        <v>246</v>
      </c>
    </row>
    <row r="249" spans="1:12" s="65" customFormat="1" ht="12.75" customHeight="1">
      <c r="A249" s="94"/>
      <c r="B249" s="200" t="s">
        <v>247</v>
      </c>
      <c r="C249" s="182" t="s">
        <v>42</v>
      </c>
      <c r="D249" s="182"/>
      <c r="E249" s="182" t="s">
        <v>42</v>
      </c>
      <c r="F249" s="182"/>
      <c r="G249" s="182"/>
      <c r="H249" s="182" t="s">
        <v>42</v>
      </c>
      <c r="I249" s="182"/>
      <c r="J249" s="180">
        <v>0.85</v>
      </c>
      <c r="K249" s="193">
        <v>0.56000000000000005</v>
      </c>
    </row>
    <row r="250" spans="1:12" s="65" customFormat="1" ht="23.25" customHeight="1">
      <c r="A250" s="94"/>
      <c r="B250" s="205" t="s">
        <v>248</v>
      </c>
      <c r="C250" s="182" t="s">
        <v>42</v>
      </c>
      <c r="D250" s="182"/>
      <c r="E250" s="182" t="s">
        <v>42</v>
      </c>
      <c r="F250" s="182"/>
      <c r="G250" s="182"/>
      <c r="H250" s="182" t="s">
        <v>42</v>
      </c>
      <c r="I250" s="182"/>
      <c r="J250" s="180">
        <v>0.15</v>
      </c>
      <c r="K250" s="193">
        <v>0.44</v>
      </c>
    </row>
    <row r="251" spans="1:12" s="65" customFormat="1" ht="14.25" customHeight="1">
      <c r="A251" s="94"/>
      <c r="B251" s="206" t="s">
        <v>249</v>
      </c>
      <c r="C251" s="182"/>
      <c r="D251" s="182"/>
      <c r="E251" s="182"/>
      <c r="F251" s="182"/>
      <c r="G251" s="182"/>
      <c r="H251" s="182"/>
      <c r="I251" s="182"/>
      <c r="J251" s="180"/>
      <c r="K251" s="193"/>
    </row>
    <row r="252" spans="1:12" s="65" customFormat="1" ht="12.75" customHeight="1">
      <c r="A252" s="95"/>
      <c r="B252" s="184" t="s">
        <v>250</v>
      </c>
      <c r="C252" s="182" t="s">
        <v>42</v>
      </c>
      <c r="D252" s="182"/>
      <c r="E252" s="182" t="s">
        <v>42</v>
      </c>
      <c r="F252" s="182"/>
      <c r="G252" s="182"/>
      <c r="H252" s="180">
        <v>1</v>
      </c>
      <c r="I252" s="180"/>
      <c r="J252" s="180">
        <v>1</v>
      </c>
      <c r="K252" s="193">
        <v>1</v>
      </c>
    </row>
    <row r="253" spans="1:12" s="65" customFormat="1" ht="12.75" customHeight="1">
      <c r="A253" s="95"/>
      <c r="B253" s="184" t="s">
        <v>251</v>
      </c>
      <c r="C253" s="182" t="s">
        <v>42</v>
      </c>
      <c r="D253" s="182"/>
      <c r="E253" s="182" t="s">
        <v>42</v>
      </c>
      <c r="F253" s="182"/>
      <c r="G253" s="182"/>
      <c r="H253" s="180">
        <v>1</v>
      </c>
      <c r="I253" s="180"/>
      <c r="J253" s="180">
        <v>1</v>
      </c>
      <c r="K253" s="193">
        <v>1</v>
      </c>
    </row>
    <row r="254" spans="1:12" s="65" customFormat="1" ht="12.6" customHeight="1">
      <c r="A254" s="170"/>
      <c r="B254" s="171"/>
      <c r="C254" s="172"/>
      <c r="D254" s="172"/>
      <c r="E254" s="172"/>
      <c r="F254" s="172"/>
      <c r="G254" s="172"/>
      <c r="H254" s="172"/>
      <c r="I254" s="172"/>
      <c r="J254" s="172"/>
      <c r="K254" s="319"/>
    </row>
    <row r="255" spans="1:12" s="65" customFormat="1" ht="12.75" customHeight="1">
      <c r="B255" s="94" t="s">
        <v>252</v>
      </c>
      <c r="C255" s="66"/>
      <c r="D255" s="66"/>
      <c r="E255" s="71"/>
      <c r="F255" s="71"/>
      <c r="G255" s="71"/>
      <c r="H255" s="71"/>
      <c r="I255" s="71"/>
      <c r="J255" s="69"/>
      <c r="K255" s="319"/>
    </row>
    <row r="256" spans="1:12" s="65" customFormat="1" ht="12.75" customHeight="1">
      <c r="B256" s="95" t="s">
        <v>253</v>
      </c>
      <c r="E256" s="69"/>
      <c r="F256" s="69"/>
      <c r="G256" s="69"/>
      <c r="H256" s="69"/>
      <c r="I256" s="69"/>
      <c r="J256" s="69"/>
      <c r="K256" s="297"/>
    </row>
    <row r="257" spans="1:11" s="65" customFormat="1" ht="12.75" customHeight="1">
      <c r="B257" s="270" t="s">
        <v>254</v>
      </c>
      <c r="C257" s="270"/>
      <c r="D257" s="270"/>
      <c r="E257" s="270"/>
      <c r="F257" s="270"/>
      <c r="G257" s="270"/>
      <c r="H257" s="270"/>
      <c r="I257" s="270"/>
      <c r="J257" s="270"/>
      <c r="K257" s="270"/>
    </row>
    <row r="258" spans="1:11" s="64" customFormat="1" ht="12.75" customHeight="1" thickBot="1">
      <c r="A258" s="62"/>
      <c r="B258" s="62"/>
      <c r="C258" s="62"/>
      <c r="D258" s="62"/>
      <c r="E258" s="72"/>
      <c r="F258" s="72"/>
      <c r="G258" s="72"/>
      <c r="H258" s="72"/>
      <c r="I258" s="72"/>
      <c r="J258" s="72"/>
      <c r="K258" s="327"/>
    </row>
    <row r="260" spans="1:11" s="65" customFormat="1" ht="12.75" customHeight="1">
      <c r="E260" s="69"/>
      <c r="F260" s="69"/>
      <c r="G260" s="69"/>
      <c r="H260" s="69"/>
      <c r="I260" s="69"/>
      <c r="J260" s="69"/>
      <c r="K260" s="297"/>
    </row>
    <row r="261" spans="1:11" ht="12.75" customHeight="1">
      <c r="B261" s="59"/>
      <c r="C261" s="59"/>
      <c r="D261" s="59"/>
      <c r="E261" s="61"/>
      <c r="F261" s="61"/>
      <c r="G261" s="61"/>
      <c r="H261" s="61"/>
      <c r="I261" s="61"/>
      <c r="K261" s="297"/>
    </row>
    <row r="262" spans="1:11" ht="12.75" customHeight="1">
      <c r="K262" s="297"/>
    </row>
  </sheetData>
  <mergeCells count="5">
    <mergeCell ref="B257:K257"/>
    <mergeCell ref="B144:K144"/>
    <mergeCell ref="B176:K176"/>
    <mergeCell ref="B181:K181"/>
    <mergeCell ref="B232:K232"/>
  </mergeCell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FA0FA-5A5C-4437-8EA4-13C794E89BCF}">
  <dimension ref="A1:H24"/>
  <sheetViews>
    <sheetView workbookViewId="0">
      <selection activeCell="D22" sqref="D22"/>
    </sheetView>
  </sheetViews>
  <sheetFormatPr defaultColWidth="9.140625" defaultRowHeight="11.45"/>
  <cols>
    <col min="1" max="1" width="10.140625" style="2" customWidth="1"/>
    <col min="2" max="2" width="80.140625" style="2" customWidth="1"/>
    <col min="3" max="3" width="9.140625" style="2" customWidth="1"/>
    <col min="4" max="4" width="10.140625" style="7" customWidth="1"/>
    <col min="5" max="5" width="9.140625" style="7"/>
    <col min="6" max="6" width="9.140625" style="7" customWidth="1"/>
    <col min="7" max="16384" width="9.140625" style="2"/>
  </cols>
  <sheetData>
    <row r="1" spans="2:8">
      <c r="B1" s="5"/>
      <c r="C1" s="5"/>
    </row>
    <row r="2" spans="2:8" ht="12" thickBot="1">
      <c r="B2" s="128" t="s">
        <v>255</v>
      </c>
      <c r="C2" s="128">
        <v>2020</v>
      </c>
      <c r="D2" s="133">
        <v>2021</v>
      </c>
      <c r="E2" s="133">
        <v>2022</v>
      </c>
      <c r="F2" s="133">
        <v>2023</v>
      </c>
      <c r="G2" s="133">
        <v>2024</v>
      </c>
      <c r="H2" s="1"/>
    </row>
    <row r="3" spans="2:8" s="65" customFormat="1">
      <c r="B3" s="66" t="s">
        <v>256</v>
      </c>
      <c r="C3" s="66">
        <v>179</v>
      </c>
      <c r="D3" s="69">
        <v>232</v>
      </c>
      <c r="E3" s="69">
        <v>217</v>
      </c>
      <c r="F3" s="69">
        <v>205</v>
      </c>
      <c r="G3" s="65">
        <v>228</v>
      </c>
    </row>
    <row r="4" spans="2:8" s="65" customFormat="1">
      <c r="B4" s="66" t="s">
        <v>257</v>
      </c>
      <c r="C4" s="91">
        <v>0.67</v>
      </c>
      <c r="D4" s="71">
        <v>0.61</v>
      </c>
      <c r="E4" s="71">
        <v>0.67</v>
      </c>
      <c r="F4" s="71">
        <v>0.62</v>
      </c>
      <c r="G4" s="92">
        <v>0.71</v>
      </c>
    </row>
    <row r="5" spans="2:8" s="65" customFormat="1">
      <c r="B5" s="66" t="s">
        <v>258</v>
      </c>
      <c r="C5" s="66"/>
      <c r="D5" s="71">
        <v>1</v>
      </c>
      <c r="E5" s="71">
        <v>0.96</v>
      </c>
      <c r="F5" s="71">
        <v>0.94</v>
      </c>
      <c r="G5" s="92">
        <v>0.97</v>
      </c>
    </row>
    <row r="6" spans="2:8" s="65" customFormat="1">
      <c r="B6" s="66" t="s">
        <v>259</v>
      </c>
      <c r="C6" s="66"/>
      <c r="D6" s="71">
        <v>0.5</v>
      </c>
      <c r="E6" s="71">
        <v>0.53</v>
      </c>
      <c r="F6" s="71">
        <v>0.59</v>
      </c>
      <c r="G6" s="92">
        <v>0.57999999999999996</v>
      </c>
    </row>
    <row r="7" spans="2:8" s="65" customFormat="1">
      <c r="B7" s="66" t="s">
        <v>260</v>
      </c>
      <c r="C7" s="66"/>
      <c r="D7" s="69">
        <v>1</v>
      </c>
      <c r="E7" s="69">
        <v>0</v>
      </c>
      <c r="F7" s="69">
        <v>2</v>
      </c>
      <c r="G7" s="65">
        <v>3</v>
      </c>
    </row>
    <row r="8" spans="2:8" s="65" customFormat="1">
      <c r="B8" s="66" t="s">
        <v>261</v>
      </c>
      <c r="C8" s="66"/>
      <c r="D8" s="71">
        <v>0.7</v>
      </c>
      <c r="E8" s="88">
        <v>0.999</v>
      </c>
      <c r="F8" s="88">
        <v>0.99</v>
      </c>
      <c r="G8" s="92">
        <v>0.99</v>
      </c>
    </row>
    <row r="9" spans="2:8">
      <c r="B9" s="1"/>
      <c r="C9" s="1"/>
      <c r="D9" s="60"/>
      <c r="E9" s="60"/>
      <c r="F9" s="60"/>
    </row>
    <row r="10" spans="2:8" ht="12" thickBot="1">
      <c r="B10" s="128" t="s">
        <v>262</v>
      </c>
      <c r="C10" s="128">
        <v>2020</v>
      </c>
      <c r="D10" s="133">
        <v>2021</v>
      </c>
      <c r="E10" s="133">
        <v>2022</v>
      </c>
      <c r="F10" s="133">
        <v>2023</v>
      </c>
      <c r="G10" s="133">
        <v>2024</v>
      </c>
      <c r="H10" s="1"/>
    </row>
    <row r="11" spans="2:8" s="65" customFormat="1">
      <c r="B11" s="66" t="s">
        <v>263</v>
      </c>
      <c r="C11" s="66">
        <v>1</v>
      </c>
      <c r="D11" s="69">
        <v>1</v>
      </c>
      <c r="E11" s="69">
        <v>4</v>
      </c>
      <c r="F11" s="69">
        <v>3</v>
      </c>
      <c r="G11" s="65">
        <v>1</v>
      </c>
    </row>
    <row r="13" spans="2:8" ht="12" thickBot="1">
      <c r="B13" s="128" t="s">
        <v>264</v>
      </c>
      <c r="C13" s="128">
        <v>2020</v>
      </c>
      <c r="D13" s="133">
        <v>2021</v>
      </c>
      <c r="E13" s="133">
        <v>2022</v>
      </c>
      <c r="F13" s="133">
        <v>2023</v>
      </c>
      <c r="G13" s="133">
        <v>2024</v>
      </c>
      <c r="H13" s="1"/>
    </row>
    <row r="14" spans="2:8" s="65" customFormat="1">
      <c r="B14" s="66" t="s">
        <v>265</v>
      </c>
      <c r="C14" s="66">
        <v>27.7</v>
      </c>
      <c r="D14" s="69">
        <v>27.6</v>
      </c>
      <c r="E14" s="69">
        <v>24.2</v>
      </c>
      <c r="F14" s="69">
        <v>30.9</v>
      </c>
      <c r="G14" s="65">
        <v>37.299999999999997</v>
      </c>
    </row>
    <row r="16" spans="2:8" ht="12" thickBot="1">
      <c r="B16" s="128" t="s">
        <v>266</v>
      </c>
      <c r="C16" s="128">
        <v>2020</v>
      </c>
      <c r="D16" s="133">
        <v>2021</v>
      </c>
      <c r="E16" s="133">
        <v>2022</v>
      </c>
      <c r="F16" s="133">
        <v>2023</v>
      </c>
      <c r="G16" s="133">
        <v>2024</v>
      </c>
      <c r="H16" s="1"/>
    </row>
    <row r="17" spans="1:8" s="77" customFormat="1" ht="23.1">
      <c r="A17" s="101" t="s">
        <v>1</v>
      </c>
      <c r="B17" s="101" t="s">
        <v>267</v>
      </c>
      <c r="C17" s="274" t="s">
        <v>268</v>
      </c>
      <c r="D17" s="274"/>
      <c r="E17" s="274"/>
      <c r="F17" s="274"/>
      <c r="G17" s="100" t="s">
        <v>269</v>
      </c>
    </row>
    <row r="18" spans="1:8" s="20" customFormat="1" ht="23.1">
      <c r="A18" s="67"/>
      <c r="B18" s="19" t="s">
        <v>270</v>
      </c>
      <c r="C18" s="269" t="s">
        <v>271</v>
      </c>
      <c r="D18" s="269" t="s">
        <v>272</v>
      </c>
      <c r="E18" s="269" t="s">
        <v>273</v>
      </c>
      <c r="F18" s="78" t="s">
        <v>274</v>
      </c>
      <c r="G18" s="69" t="s">
        <v>275</v>
      </c>
    </row>
    <row r="19" spans="1:8" s="77" customFormat="1">
      <c r="A19" s="101" t="s">
        <v>1</v>
      </c>
      <c r="B19" s="101" t="s">
        <v>276</v>
      </c>
      <c r="C19" s="106" t="s">
        <v>277</v>
      </c>
      <c r="D19" s="102" t="s">
        <v>278</v>
      </c>
      <c r="E19" s="102" t="s">
        <v>279</v>
      </c>
      <c r="F19" s="102" t="s">
        <v>280</v>
      </c>
      <c r="G19" s="100" t="s">
        <v>281</v>
      </c>
    </row>
    <row r="20" spans="1:8" s="20" customFormat="1">
      <c r="A20" s="67"/>
      <c r="B20" s="19" t="s">
        <v>282</v>
      </c>
      <c r="C20" s="275"/>
      <c r="D20" s="275"/>
      <c r="E20" s="275"/>
      <c r="F20" s="275"/>
      <c r="G20" s="69" t="s">
        <v>283</v>
      </c>
    </row>
    <row r="21" spans="1:8" s="65" customFormat="1">
      <c r="B21" s="66" t="s">
        <v>284</v>
      </c>
      <c r="C21" s="99">
        <v>8.0000000000000002E-3</v>
      </c>
      <c r="D21" s="90">
        <v>1.0800000000000001E-2</v>
      </c>
      <c r="E21" s="90">
        <v>1.2800000000000001E-2</v>
      </c>
      <c r="F21" s="90">
        <v>1.04E-2</v>
      </c>
      <c r="G21" s="141">
        <v>9.4999999999999998E-3</v>
      </c>
    </row>
    <row r="22" spans="1:8" s="65" customFormat="1">
      <c r="B22" s="66"/>
      <c r="C22" s="66"/>
      <c r="D22" s="68"/>
      <c r="E22" s="68"/>
      <c r="F22" s="68"/>
    </row>
    <row r="23" spans="1:8" s="65" customFormat="1">
      <c r="B23" s="65" t="s">
        <v>285</v>
      </c>
      <c r="C23" s="266"/>
      <c r="D23" s="266"/>
      <c r="E23" s="266"/>
      <c r="F23" s="266"/>
      <c r="G23" s="266"/>
      <c r="H23" s="266"/>
    </row>
    <row r="24" spans="1:8" s="65" customFormat="1">
      <c r="D24" s="69"/>
      <c r="E24" s="69"/>
      <c r="F24" s="69"/>
    </row>
  </sheetData>
  <sheetProtection sheet="1" objects="1" scenarios="1"/>
  <mergeCells count="2">
    <mergeCell ref="C17:F17"/>
    <mergeCell ref="C20:F20"/>
  </mergeCells>
  <pageMargins left="0.7" right="0.7" top="0.75" bottom="0.75" header="0.3" footer="0.3"/>
  <pageSetup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2A59-0785-45C9-86EB-73E57EE3D8FB}">
  <dimension ref="A2:Y70"/>
  <sheetViews>
    <sheetView topLeftCell="A37" zoomScaleNormal="100" workbookViewId="0">
      <selection activeCell="K58" sqref="K58"/>
    </sheetView>
  </sheetViews>
  <sheetFormatPr defaultColWidth="9.140625" defaultRowHeight="11.45"/>
  <cols>
    <col min="1" max="1" width="9.5703125" style="2" customWidth="1"/>
    <col min="2" max="2" width="54.28515625" style="2" customWidth="1"/>
    <col min="3" max="4" width="8.42578125" style="2" customWidth="1"/>
    <col min="5" max="5" width="7.140625" style="2" customWidth="1"/>
    <col min="6" max="6" width="8" style="2" customWidth="1"/>
    <col min="7" max="7" width="7.5703125" style="2" customWidth="1"/>
    <col min="8" max="8" width="8.140625" style="2" customWidth="1"/>
    <col min="9" max="9" width="1.85546875" style="2" customWidth="1"/>
    <col min="10" max="11" width="9.140625" style="2"/>
    <col min="12" max="12" width="8.42578125" style="2" customWidth="1"/>
    <col min="13" max="13" width="1.85546875" style="2" customWidth="1"/>
    <col min="14" max="17" width="7.85546875" style="2" customWidth="1"/>
    <col min="18" max="18" width="1.85546875" style="2" customWidth="1"/>
    <col min="19" max="19" width="9.140625" style="2" customWidth="1"/>
    <col min="20" max="20" width="9" style="2" bestFit="1" customWidth="1"/>
    <col min="21" max="21" width="9.85546875" style="2" bestFit="1" customWidth="1"/>
    <col min="22" max="16384" width="9.140625" style="2"/>
  </cols>
  <sheetData>
    <row r="2" spans="2:23" ht="14.1">
      <c r="B2" s="15" t="s">
        <v>286</v>
      </c>
    </row>
    <row r="3" spans="2:23">
      <c r="B3" s="2" t="s">
        <v>287</v>
      </c>
    </row>
    <row r="4" spans="2:23" s="80" customFormat="1" ht="18.75" customHeight="1">
      <c r="B4" s="124"/>
      <c r="C4" s="276" t="s">
        <v>288</v>
      </c>
      <c r="D4" s="276"/>
      <c r="E4" s="276"/>
      <c r="F4" s="276"/>
      <c r="G4" s="276"/>
      <c r="H4" s="276"/>
      <c r="J4" s="276" t="s">
        <v>289</v>
      </c>
      <c r="K4" s="276"/>
      <c r="L4" s="276"/>
      <c r="M4" s="81"/>
      <c r="N4" s="277" t="s">
        <v>290</v>
      </c>
      <c r="O4" s="276"/>
      <c r="P4" s="276"/>
      <c r="Q4" s="276"/>
      <c r="S4" s="277" t="s">
        <v>291</v>
      </c>
      <c r="T4" s="276"/>
      <c r="U4" s="276"/>
      <c r="V4" s="81"/>
    </row>
    <row r="5" spans="2:23" ht="29.1" thickBot="1">
      <c r="B5" s="134" t="s">
        <v>292</v>
      </c>
      <c r="C5" s="131" t="s">
        <v>293</v>
      </c>
      <c r="D5" s="131" t="s">
        <v>294</v>
      </c>
      <c r="E5" s="131" t="s">
        <v>295</v>
      </c>
      <c r="F5" s="131" t="s">
        <v>296</v>
      </c>
      <c r="G5" s="131" t="s">
        <v>297</v>
      </c>
      <c r="H5" s="131" t="s">
        <v>298</v>
      </c>
      <c r="I5" s="132"/>
      <c r="J5" s="131" t="s">
        <v>299</v>
      </c>
      <c r="K5" s="131" t="s">
        <v>300</v>
      </c>
      <c r="L5" s="131" t="s">
        <v>301</v>
      </c>
      <c r="M5" s="132"/>
      <c r="N5" s="131" t="s">
        <v>302</v>
      </c>
      <c r="O5" s="131" t="s">
        <v>303</v>
      </c>
      <c r="P5" s="131" t="s">
        <v>304</v>
      </c>
      <c r="Q5" s="131" t="s">
        <v>305</v>
      </c>
      <c r="R5" s="132"/>
      <c r="S5" s="131" t="s">
        <v>306</v>
      </c>
      <c r="T5" s="131" t="s">
        <v>307</v>
      </c>
      <c r="U5" s="131" t="s">
        <v>308</v>
      </c>
      <c r="W5" s="79"/>
    </row>
    <row r="6" spans="2:23" ht="11.25" customHeight="1">
      <c r="B6" s="1" t="s">
        <v>309</v>
      </c>
      <c r="C6" s="119">
        <v>35157</v>
      </c>
      <c r="D6" s="119">
        <v>2435</v>
      </c>
      <c r="E6" s="119">
        <v>1601</v>
      </c>
      <c r="F6" s="119">
        <v>12658</v>
      </c>
      <c r="G6" s="119">
        <v>13088</v>
      </c>
      <c r="H6" s="2">
        <v>5375</v>
      </c>
      <c r="I6" s="97"/>
      <c r="J6" s="119">
        <v>16033</v>
      </c>
      <c r="K6" s="119">
        <v>19106</v>
      </c>
      <c r="L6" s="121">
        <v>18</v>
      </c>
      <c r="M6" s="97"/>
      <c r="N6" s="120">
        <v>6352</v>
      </c>
      <c r="O6" s="120">
        <v>22808</v>
      </c>
      <c r="P6" s="120">
        <v>5997</v>
      </c>
      <c r="Q6" s="121">
        <v>0</v>
      </c>
      <c r="R6" s="97"/>
      <c r="S6" s="122">
        <v>34001</v>
      </c>
      <c r="T6" s="120">
        <v>1156</v>
      </c>
      <c r="U6" s="120">
        <v>7510</v>
      </c>
    </row>
    <row r="7" spans="2:23">
      <c r="B7" s="1" t="s">
        <v>310</v>
      </c>
      <c r="C7" s="120">
        <v>4232</v>
      </c>
      <c r="D7" s="120">
        <v>279</v>
      </c>
      <c r="E7" s="120">
        <v>157</v>
      </c>
      <c r="F7" s="120">
        <v>1363</v>
      </c>
      <c r="G7" s="120">
        <v>1721</v>
      </c>
      <c r="H7" s="120">
        <v>712</v>
      </c>
      <c r="J7" s="120">
        <v>2072</v>
      </c>
      <c r="K7" s="120">
        <v>2148</v>
      </c>
      <c r="L7" s="121">
        <v>12</v>
      </c>
      <c r="N7" s="120">
        <v>1931</v>
      </c>
      <c r="O7" s="120">
        <v>2051</v>
      </c>
      <c r="P7" s="120">
        <v>250</v>
      </c>
      <c r="Q7" s="121">
        <v>0</v>
      </c>
      <c r="S7" s="122">
        <v>3438</v>
      </c>
      <c r="T7" s="120">
        <v>794</v>
      </c>
      <c r="U7" s="120">
        <v>3474</v>
      </c>
    </row>
    <row r="8" spans="2:23">
      <c r="B8" s="1" t="s">
        <v>311</v>
      </c>
      <c r="C8" s="103">
        <v>0.12037432090337628</v>
      </c>
      <c r="D8" s="103">
        <v>0.11457905544147844</v>
      </c>
      <c r="E8" s="103">
        <v>9.8063710181136785E-2</v>
      </c>
      <c r="F8" s="103">
        <v>0.10767893822088798</v>
      </c>
      <c r="G8" s="103">
        <v>0.1314944987775061</v>
      </c>
      <c r="H8" s="103">
        <v>0.13246511627906976</v>
      </c>
      <c r="J8" s="103">
        <v>0.12923345599700617</v>
      </c>
      <c r="K8" s="103">
        <v>0.11242541609965456</v>
      </c>
      <c r="L8" s="103">
        <v>0.66666666666666663</v>
      </c>
      <c r="N8" s="103">
        <v>0.30399874055415615</v>
      </c>
      <c r="O8" s="103">
        <v>8.9924587863907404E-2</v>
      </c>
      <c r="P8" s="103">
        <v>4.1687510421877606E-2</v>
      </c>
      <c r="Q8" s="103">
        <v>0</v>
      </c>
      <c r="S8" s="103">
        <v>0.10111467309785006</v>
      </c>
      <c r="T8" s="103">
        <v>0.68685121107266434</v>
      </c>
      <c r="U8" s="103">
        <v>0.46258322237017307</v>
      </c>
    </row>
    <row r="9" spans="2:23">
      <c r="B9" s="1" t="s">
        <v>312</v>
      </c>
      <c r="C9" s="120">
        <v>7257</v>
      </c>
      <c r="D9" s="120">
        <v>395</v>
      </c>
      <c r="E9" s="120">
        <v>801</v>
      </c>
      <c r="F9" s="120">
        <v>2453</v>
      </c>
      <c r="G9" s="120">
        <v>2700</v>
      </c>
      <c r="H9" s="120">
        <v>908</v>
      </c>
      <c r="J9" s="120">
        <v>3442</v>
      </c>
      <c r="K9" s="120">
        <v>3795</v>
      </c>
      <c r="L9" s="121">
        <v>20</v>
      </c>
      <c r="N9" s="120">
        <v>2079</v>
      </c>
      <c r="O9" s="120">
        <v>4214</v>
      </c>
      <c r="P9" s="120">
        <v>964</v>
      </c>
      <c r="Q9" s="121">
        <v>0</v>
      </c>
      <c r="S9" s="122">
        <v>6135</v>
      </c>
      <c r="T9" s="120">
        <v>1122</v>
      </c>
      <c r="U9" s="120">
        <v>5250</v>
      </c>
    </row>
    <row r="10" spans="2:23">
      <c r="B10" s="1" t="s">
        <v>313</v>
      </c>
      <c r="C10" s="103">
        <v>0.20641692977216486</v>
      </c>
      <c r="D10" s="103">
        <v>0.16221765913757699</v>
      </c>
      <c r="E10" s="103">
        <v>0.50031230480949407</v>
      </c>
      <c r="F10" s="103">
        <v>0.19379048822878811</v>
      </c>
      <c r="G10" s="103">
        <v>0.2062958435207824</v>
      </c>
      <c r="H10" s="103">
        <v>0.16893023255813955</v>
      </c>
      <c r="J10" s="103">
        <v>0.21468221792552861</v>
      </c>
      <c r="K10" s="103">
        <v>0.19862870302522767</v>
      </c>
      <c r="L10" s="103">
        <v>1.1111111111111112</v>
      </c>
      <c r="N10" s="103">
        <v>0.3272984886649874</v>
      </c>
      <c r="O10" s="103">
        <v>0.18475973342686777</v>
      </c>
      <c r="P10" s="103">
        <v>0.16074704018676006</v>
      </c>
      <c r="Q10" s="104">
        <v>0</v>
      </c>
      <c r="S10" s="103">
        <v>0.18043586953324903</v>
      </c>
      <c r="T10" s="103">
        <v>0.97058823529411764</v>
      </c>
      <c r="U10" s="103">
        <v>0.69906790945406128</v>
      </c>
    </row>
    <row r="11" spans="2:23">
      <c r="B11" s="1" t="s">
        <v>314</v>
      </c>
      <c r="C11" s="120">
        <v>3429</v>
      </c>
      <c r="D11" s="120">
        <v>215</v>
      </c>
      <c r="E11" s="120">
        <v>123</v>
      </c>
      <c r="F11" s="120">
        <v>1376</v>
      </c>
      <c r="G11" s="120">
        <v>1260</v>
      </c>
      <c r="H11" s="120">
        <v>455</v>
      </c>
      <c r="J11" s="120">
        <v>1673</v>
      </c>
      <c r="K11" s="120">
        <v>1747</v>
      </c>
      <c r="L11" s="121">
        <v>9</v>
      </c>
      <c r="N11" s="120">
        <v>947</v>
      </c>
      <c r="O11" s="120">
        <v>2088</v>
      </c>
      <c r="P11" s="120">
        <v>394</v>
      </c>
      <c r="Q11" s="121">
        <v>0</v>
      </c>
      <c r="S11" s="122">
        <v>3186</v>
      </c>
      <c r="T11" s="120">
        <v>243</v>
      </c>
      <c r="U11" s="120">
        <v>0</v>
      </c>
    </row>
    <row r="12" spans="2:23">
      <c r="B12" s="1" t="s">
        <v>315</v>
      </c>
      <c r="C12" s="103">
        <v>9.753391927638877E-2</v>
      </c>
      <c r="D12" s="103">
        <v>8.8295687885010271E-2</v>
      </c>
      <c r="E12" s="103">
        <v>7.6826983135540289E-2</v>
      </c>
      <c r="F12" s="103">
        <v>0.10870595670722073</v>
      </c>
      <c r="G12" s="103">
        <v>9.6271393643031791E-2</v>
      </c>
      <c r="H12" s="103">
        <v>8.4651162790697676E-2</v>
      </c>
      <c r="J12" s="103">
        <v>0.10434728372731242</v>
      </c>
      <c r="K12" s="103">
        <v>9.1437244844551444E-2</v>
      </c>
      <c r="L12" s="103">
        <v>0.5</v>
      </c>
      <c r="N12" s="103">
        <v>0.14908690176322417</v>
      </c>
      <c r="O12" s="103">
        <v>9.1546825675201685E-2</v>
      </c>
      <c r="P12" s="103">
        <v>6.5699516424879104E-2</v>
      </c>
      <c r="Q12" s="104">
        <v>0</v>
      </c>
      <c r="S12" s="103">
        <v>9.3703126378635926E-2</v>
      </c>
      <c r="T12" s="103">
        <v>0.21020761245674741</v>
      </c>
      <c r="U12" s="123" t="s">
        <v>316</v>
      </c>
    </row>
    <row r="13" spans="2:23">
      <c r="B13" s="1" t="s">
        <v>317</v>
      </c>
      <c r="C13" s="120">
        <v>2338</v>
      </c>
      <c r="D13" s="120">
        <v>123</v>
      </c>
      <c r="E13" s="120">
        <v>166</v>
      </c>
      <c r="F13" s="120">
        <v>679</v>
      </c>
      <c r="G13" s="120">
        <v>1061</v>
      </c>
      <c r="H13" s="120">
        <v>309</v>
      </c>
      <c r="J13" s="120">
        <v>1063</v>
      </c>
      <c r="K13" s="120">
        <v>1272</v>
      </c>
      <c r="L13" s="121">
        <v>3</v>
      </c>
      <c r="N13" s="120">
        <v>768</v>
      </c>
      <c r="O13" s="120">
        <v>1202</v>
      </c>
      <c r="P13" s="120">
        <v>368</v>
      </c>
      <c r="Q13" s="121">
        <v>0</v>
      </c>
      <c r="S13" s="122">
        <v>1639</v>
      </c>
      <c r="T13" s="120">
        <v>699</v>
      </c>
      <c r="U13" s="120">
        <v>0</v>
      </c>
    </row>
    <row r="14" spans="2:23" ht="12" thickBot="1">
      <c r="B14" s="1" t="s">
        <v>318</v>
      </c>
      <c r="C14" s="6">
        <v>6.6501692408339697E-2</v>
      </c>
      <c r="D14" s="6">
        <v>5.05133470225873E-2</v>
      </c>
      <c r="E14" s="6">
        <v>0.10368519675203</v>
      </c>
      <c r="F14" s="6">
        <v>5.3641965555379999E-2</v>
      </c>
      <c r="G14" s="6">
        <v>8.1066625916870402E-2</v>
      </c>
      <c r="H14" s="6">
        <v>5.74883720930233E-2</v>
      </c>
      <c r="I14" s="6"/>
      <c r="J14" s="6">
        <v>7.0000000000000007E-2</v>
      </c>
      <c r="K14" s="6">
        <v>7.0000000000000007E-2</v>
      </c>
      <c r="L14" s="6">
        <v>0.17</v>
      </c>
      <c r="M14" s="6"/>
      <c r="N14" s="103">
        <v>0.12090680100755667</v>
      </c>
      <c r="O14" s="103">
        <v>5.2700806734479133E-2</v>
      </c>
      <c r="P14" s="103">
        <v>6.1364015341003837E-2</v>
      </c>
      <c r="Q14" s="103">
        <v>0</v>
      </c>
      <c r="R14" s="6"/>
      <c r="S14" s="103">
        <v>4.8204464574571337E-2</v>
      </c>
      <c r="T14" s="103">
        <v>0.6046712802768166</v>
      </c>
      <c r="U14" s="123" t="s">
        <v>316</v>
      </c>
    </row>
    <row r="15" spans="2:23" ht="12.95" thickBot="1">
      <c r="B15" s="3" t="s">
        <v>319</v>
      </c>
      <c r="C15" s="3"/>
      <c r="D15" s="3"/>
      <c r="E15" s="3"/>
      <c r="F15" s="3"/>
      <c r="G15" s="3"/>
      <c r="H15" s="3"/>
      <c r="I15" s="83"/>
      <c r="J15" s="83"/>
      <c r="K15" s="83"/>
      <c r="L15" s="83"/>
      <c r="M15" s="83"/>
      <c r="N15" s="83"/>
      <c r="O15" s="83"/>
      <c r="P15" s="83"/>
      <c r="Q15" s="83"/>
      <c r="R15" s="83"/>
      <c r="S15" s="83"/>
      <c r="T15" s="83"/>
      <c r="U15" s="83"/>
    </row>
    <row r="16" spans="2:23">
      <c r="B16" s="9" t="s">
        <v>320</v>
      </c>
      <c r="C16" s="115"/>
      <c r="D16" s="6">
        <v>1</v>
      </c>
      <c r="E16" s="115"/>
      <c r="F16" s="115"/>
      <c r="G16" s="115"/>
      <c r="H16" s="116"/>
    </row>
    <row r="17" spans="2:25">
      <c r="B17" s="9" t="s">
        <v>321</v>
      </c>
      <c r="C17" s="115"/>
      <c r="D17" s="6">
        <v>0.63636363636363602</v>
      </c>
      <c r="E17" s="117">
        <v>0</v>
      </c>
      <c r="F17" s="117">
        <v>9.0909090909090912E-2</v>
      </c>
      <c r="G17" s="117">
        <v>0.18181818181818182</v>
      </c>
      <c r="H17" s="117">
        <v>9.0909090909090898E-2</v>
      </c>
      <c r="J17" s="2" t="s">
        <v>322</v>
      </c>
      <c r="U17" s="114">
        <v>5.8233581365253966E-2</v>
      </c>
    </row>
    <row r="18" spans="2:25">
      <c r="B18" s="9" t="s">
        <v>323</v>
      </c>
      <c r="C18" s="115"/>
      <c r="D18" s="117">
        <v>0.31707317073170732</v>
      </c>
      <c r="E18" s="117">
        <v>2.4390243902439025E-2</v>
      </c>
      <c r="F18" s="117">
        <v>0.24390243902439024</v>
      </c>
      <c r="G18" s="117">
        <v>0.24390243902439024</v>
      </c>
      <c r="H18" s="117">
        <v>0.17073170731707318</v>
      </c>
    </row>
    <row r="19" spans="2:25">
      <c r="B19" s="9" t="s">
        <v>324</v>
      </c>
      <c r="C19" s="115"/>
      <c r="D19" s="117">
        <v>0.24854368932038834</v>
      </c>
      <c r="E19" s="117">
        <v>1.9417475728155338E-2</v>
      </c>
      <c r="F19" s="117">
        <v>0.29126213592233008</v>
      </c>
      <c r="G19" s="117">
        <v>0.30485436893203882</v>
      </c>
      <c r="H19" s="117">
        <v>0.13592233009708737</v>
      </c>
    </row>
    <row r="20" spans="2:25" ht="12" thickBot="1">
      <c r="B20" s="4" t="s">
        <v>325</v>
      </c>
      <c r="C20" s="115"/>
      <c r="D20" s="118">
        <v>6.9260744659669499E-2</v>
      </c>
      <c r="E20" s="118">
        <v>4.5538584065762201E-2</v>
      </c>
      <c r="F20" s="118">
        <v>0.360042096879711</v>
      </c>
      <c r="G20" s="118">
        <v>0.37227294706601799</v>
      </c>
      <c r="H20" s="118">
        <v>0.15288562732883901</v>
      </c>
      <c r="I20" s="82"/>
      <c r="R20" s="82"/>
    </row>
    <row r="21" spans="2:25">
      <c r="B21" s="97" t="s">
        <v>326</v>
      </c>
      <c r="C21" s="97"/>
      <c r="D21" s="97"/>
      <c r="E21" s="97"/>
      <c r="F21" s="97"/>
      <c r="G21" s="97"/>
      <c r="H21" s="97"/>
      <c r="I21" s="98"/>
      <c r="R21" s="98"/>
    </row>
    <row r="22" spans="2:25">
      <c r="B22" s="98" t="s">
        <v>327</v>
      </c>
      <c r="C22" s="98"/>
      <c r="D22" s="98"/>
      <c r="E22" s="98"/>
      <c r="F22" s="98"/>
      <c r="G22" s="98"/>
      <c r="H22" s="98"/>
      <c r="I22" s="98"/>
      <c r="R22" s="98"/>
    </row>
    <row r="23" spans="2:25">
      <c r="B23" s="98" t="s">
        <v>328</v>
      </c>
    </row>
    <row r="24" spans="2:25" ht="11.25" customHeight="1"/>
    <row r="25" spans="2:25" ht="15" customHeight="1">
      <c r="B25" s="125" t="s">
        <v>329</v>
      </c>
      <c r="C25" s="126">
        <v>2020</v>
      </c>
      <c r="D25" s="125">
        <v>2021</v>
      </c>
      <c r="E25" s="127">
        <v>2022</v>
      </c>
      <c r="F25" s="127">
        <v>2023</v>
      </c>
      <c r="G25" s="127">
        <v>2024</v>
      </c>
    </row>
    <row r="26" spans="2:25" ht="12" customHeight="1" thickBot="1">
      <c r="B26" s="10" t="s">
        <v>330</v>
      </c>
      <c r="C26" s="10"/>
      <c r="D26" s="10"/>
      <c r="E26" s="10"/>
      <c r="F26" s="10"/>
      <c r="G26" s="10"/>
    </row>
    <row r="27" spans="2:25" ht="12" customHeight="1">
      <c r="B27" s="2" t="s">
        <v>331</v>
      </c>
      <c r="C27" s="6">
        <v>0.3</v>
      </c>
      <c r="D27" s="11">
        <v>0.49</v>
      </c>
      <c r="E27" s="6">
        <v>0.5</v>
      </c>
      <c r="F27" s="6">
        <v>0.51</v>
      </c>
      <c r="G27" s="11">
        <v>0.51475577747903467</v>
      </c>
      <c r="Y27"/>
    </row>
    <row r="28" spans="2:25" ht="12" customHeight="1">
      <c r="B28" s="2" t="s">
        <v>332</v>
      </c>
      <c r="C28" s="6">
        <v>0.42</v>
      </c>
      <c r="D28" s="6">
        <v>0.42</v>
      </c>
      <c r="E28" s="6">
        <v>0.33</v>
      </c>
      <c r="F28" s="11">
        <v>0.4</v>
      </c>
      <c r="G28" s="11" t="s">
        <v>333</v>
      </c>
      <c r="Y28"/>
    </row>
    <row r="29" spans="2:25" ht="12" customHeight="1">
      <c r="B29" s="2" t="s">
        <v>334</v>
      </c>
      <c r="C29" s="6">
        <v>0.44</v>
      </c>
      <c r="D29" s="6">
        <v>0.44</v>
      </c>
      <c r="E29" s="6">
        <v>0.44</v>
      </c>
      <c r="F29" s="11">
        <v>0.45</v>
      </c>
      <c r="G29" s="11" t="s">
        <v>335</v>
      </c>
      <c r="Y29"/>
    </row>
    <row r="30" spans="2:25" ht="12" customHeight="1">
      <c r="B30" s="2" t="s">
        <v>336</v>
      </c>
      <c r="C30" s="6">
        <v>0.21</v>
      </c>
      <c r="D30" s="6">
        <v>0.09</v>
      </c>
      <c r="E30" s="6">
        <v>0.18</v>
      </c>
      <c r="F30" s="11">
        <v>0.31</v>
      </c>
      <c r="G30" s="11" t="s">
        <v>337</v>
      </c>
      <c r="Y30"/>
    </row>
    <row r="31" spans="2:25" ht="12" customHeight="1">
      <c r="B31" s="2" t="s">
        <v>338</v>
      </c>
      <c r="D31" s="11">
        <v>0.26</v>
      </c>
      <c r="E31" s="6">
        <v>0.28000000000000003</v>
      </c>
      <c r="F31" s="11">
        <v>0.28999999999999998</v>
      </c>
      <c r="G31" s="105" t="s">
        <v>339</v>
      </c>
      <c r="Y31"/>
    </row>
    <row r="32" spans="2:25" ht="12" customHeight="1">
      <c r="B32" s="2" t="s">
        <v>340</v>
      </c>
      <c r="C32" s="6">
        <v>0.19</v>
      </c>
      <c r="D32" s="6">
        <v>0.19</v>
      </c>
      <c r="E32" s="6">
        <v>0.21</v>
      </c>
      <c r="F32" s="11">
        <v>0.23</v>
      </c>
      <c r="G32" s="11" t="s">
        <v>341</v>
      </c>
      <c r="Y32"/>
    </row>
    <row r="33" spans="2:25" ht="12" customHeight="1">
      <c r="B33" s="2" t="s">
        <v>342</v>
      </c>
      <c r="C33" s="6">
        <v>0.3</v>
      </c>
      <c r="D33" s="6">
        <v>0.28999999999999998</v>
      </c>
      <c r="E33" s="6">
        <v>0.32</v>
      </c>
      <c r="F33" s="11">
        <v>0.34</v>
      </c>
      <c r="G33" s="11" t="s">
        <v>343</v>
      </c>
      <c r="Y33"/>
    </row>
    <row r="34" spans="2:25" ht="12" customHeight="1">
      <c r="B34" s="2" t="s">
        <v>344</v>
      </c>
      <c r="C34" s="6">
        <v>0.53</v>
      </c>
      <c r="D34" s="6">
        <v>0.54</v>
      </c>
      <c r="E34" s="6">
        <v>0.54</v>
      </c>
      <c r="F34" s="6">
        <v>0.52</v>
      </c>
      <c r="G34" s="11">
        <v>0.52138682252922419</v>
      </c>
      <c r="Y34"/>
    </row>
    <row r="35" spans="2:25" ht="12" customHeight="1">
      <c r="B35" s="2" t="s">
        <v>345</v>
      </c>
      <c r="C35" s="6">
        <v>0.49</v>
      </c>
      <c r="D35" s="6">
        <v>0.42</v>
      </c>
      <c r="E35" s="6">
        <v>0.44</v>
      </c>
      <c r="F35" s="6">
        <v>0.44</v>
      </c>
      <c r="G35" s="11">
        <v>0.44559739104654611</v>
      </c>
      <c r="Y35"/>
    </row>
    <row r="36" spans="2:25" ht="12" customHeight="1" thickBot="1">
      <c r="B36" s="2" t="s">
        <v>346</v>
      </c>
      <c r="C36" s="6">
        <v>0.56000000000000005</v>
      </c>
      <c r="D36" s="6">
        <v>0.55000000000000004</v>
      </c>
      <c r="E36" s="6">
        <v>0.55000000000000004</v>
      </c>
      <c r="F36" s="6">
        <v>0.54</v>
      </c>
      <c r="G36" s="11">
        <v>0.56531604538087521</v>
      </c>
      <c r="M36" s="7"/>
      <c r="Y36"/>
    </row>
    <row r="37" spans="2:25" ht="12" customHeight="1" thickBot="1">
      <c r="B37" s="3" t="s">
        <v>347</v>
      </c>
      <c r="C37" s="3"/>
      <c r="D37" s="3"/>
      <c r="E37" s="3"/>
      <c r="F37" s="3"/>
      <c r="G37" s="3"/>
      <c r="Y37"/>
    </row>
    <row r="38" spans="2:25" ht="12" customHeight="1">
      <c r="B38" s="2" t="s">
        <v>348</v>
      </c>
      <c r="C38" s="7"/>
      <c r="D38" s="7"/>
      <c r="E38" s="2">
        <v>7</v>
      </c>
      <c r="F38" s="2">
        <v>8</v>
      </c>
      <c r="G38" s="7">
        <v>7</v>
      </c>
      <c r="Y38"/>
    </row>
    <row r="39" spans="2:25" ht="12" customHeight="1">
      <c r="B39" s="2" t="s">
        <v>349</v>
      </c>
      <c r="C39" s="2">
        <v>127</v>
      </c>
      <c r="D39" s="2">
        <v>120</v>
      </c>
      <c r="E39" s="2">
        <v>125</v>
      </c>
      <c r="F39" s="2">
        <v>129</v>
      </c>
      <c r="G39" s="2">
        <v>134</v>
      </c>
      <c r="Y39"/>
    </row>
    <row r="40" spans="2:25" ht="12" customHeight="1">
      <c r="B40" s="2" t="s">
        <v>350</v>
      </c>
      <c r="C40" s="2">
        <v>8</v>
      </c>
      <c r="D40" s="2">
        <v>7</v>
      </c>
      <c r="E40" s="2">
        <v>7</v>
      </c>
      <c r="F40" s="2">
        <v>8</v>
      </c>
      <c r="G40" s="2">
        <v>5</v>
      </c>
      <c r="Y40"/>
    </row>
    <row r="41" spans="2:25" ht="12" customHeight="1">
      <c r="B41" s="2" t="s">
        <v>351</v>
      </c>
      <c r="C41" s="2">
        <v>15</v>
      </c>
      <c r="D41" s="2">
        <v>12</v>
      </c>
      <c r="E41" s="2">
        <v>13</v>
      </c>
      <c r="F41" s="2">
        <v>11</v>
      </c>
      <c r="G41" s="2">
        <v>11</v>
      </c>
      <c r="Y41"/>
    </row>
    <row r="42" spans="2:25" ht="12" customHeight="1" thickBot="1">
      <c r="B42" s="2" t="s">
        <v>352</v>
      </c>
      <c r="C42" s="2">
        <v>52</v>
      </c>
      <c r="D42" s="12">
        <v>50</v>
      </c>
      <c r="E42" s="12">
        <v>48</v>
      </c>
      <c r="F42" s="12">
        <v>49</v>
      </c>
      <c r="G42" s="12">
        <v>47</v>
      </c>
      <c r="Y42"/>
    </row>
    <row r="43" spans="2:25" ht="12" customHeight="1">
      <c r="B43" s="278" t="s">
        <v>353</v>
      </c>
      <c r="C43" s="278"/>
      <c r="D43" s="278"/>
      <c r="E43" s="278"/>
      <c r="F43" s="278"/>
      <c r="G43" s="279"/>
      <c r="H43" s="76"/>
      <c r="Y43"/>
    </row>
    <row r="44" spans="2:25" ht="12" customHeight="1">
      <c r="B44" s="280" t="s">
        <v>354</v>
      </c>
      <c r="C44" s="280"/>
      <c r="D44" s="280"/>
      <c r="E44" s="280"/>
      <c r="F44" s="280"/>
      <c r="G44" s="89"/>
      <c r="H44" s="87"/>
      <c r="S44" s="113"/>
      <c r="T44" s="113"/>
      <c r="U44" s="113"/>
      <c r="V44" s="113"/>
      <c r="W44" s="113"/>
      <c r="X44" s="89"/>
      <c r="Y44"/>
    </row>
    <row r="45" spans="2:25" ht="12" hidden="1" customHeight="1">
      <c r="B45" s="281" t="s">
        <v>355</v>
      </c>
      <c r="C45" s="281"/>
      <c r="D45" s="281"/>
      <c r="E45" s="281"/>
      <c r="F45" s="281"/>
      <c r="G45" s="89"/>
      <c r="H45" s="87"/>
      <c r="S45" s="112"/>
      <c r="T45" s="112"/>
      <c r="U45" s="112"/>
      <c r="V45" s="112"/>
      <c r="W45" s="112"/>
      <c r="X45" s="89"/>
      <c r="Y45"/>
    </row>
    <row r="46" spans="2:25" ht="12" customHeight="1">
      <c r="B46" s="93"/>
      <c r="S46"/>
      <c r="T46"/>
      <c r="U46"/>
      <c r="V46"/>
      <c r="W46"/>
      <c r="X46"/>
      <c r="Y46"/>
    </row>
    <row r="48" spans="2:25" ht="14.45">
      <c r="B48" s="125" t="s">
        <v>356</v>
      </c>
      <c r="C48" s="130"/>
      <c r="D48" s="125"/>
      <c r="E48" s="125"/>
      <c r="F48" s="127"/>
      <c r="G48" s="127"/>
      <c r="H48" s="127"/>
      <c r="S48"/>
      <c r="T48"/>
      <c r="U48"/>
      <c r="V48"/>
      <c r="W48"/>
      <c r="X48"/>
      <c r="Y48"/>
    </row>
    <row r="49" spans="2:15" ht="38.450000000000003">
      <c r="B49" s="129"/>
      <c r="C49" s="84" t="s">
        <v>357</v>
      </c>
      <c r="D49" s="84" t="s">
        <v>358</v>
      </c>
      <c r="E49" s="85" t="s">
        <v>359</v>
      </c>
      <c r="F49" s="84" t="s">
        <v>360</v>
      </c>
      <c r="G49" s="84" t="s">
        <v>361</v>
      </c>
      <c r="H49" s="84" t="s">
        <v>362</v>
      </c>
    </row>
    <row r="50" spans="2:15">
      <c r="B50" s="9" t="s">
        <v>363</v>
      </c>
      <c r="C50" s="107" t="s">
        <v>364</v>
      </c>
      <c r="D50" s="107" t="s">
        <v>365</v>
      </c>
      <c r="E50" s="108" t="s">
        <v>42</v>
      </c>
      <c r="F50" s="107" t="s">
        <v>42</v>
      </c>
      <c r="G50" s="107" t="s">
        <v>42</v>
      </c>
      <c r="H50" s="109" t="s">
        <v>42</v>
      </c>
    </row>
    <row r="51" spans="2:15" ht="17.25" customHeight="1" thickBot="1">
      <c r="B51" s="8" t="s">
        <v>366</v>
      </c>
      <c r="C51" s="110" t="s">
        <v>367</v>
      </c>
      <c r="D51" s="110" t="s">
        <v>368</v>
      </c>
      <c r="E51" s="110" t="s">
        <v>368</v>
      </c>
      <c r="F51" s="111"/>
      <c r="G51" s="111"/>
      <c r="H51" s="111" t="s">
        <v>369</v>
      </c>
    </row>
    <row r="52" spans="2:15">
      <c r="B52" s="9"/>
      <c r="C52" s="86"/>
      <c r="D52" s="86"/>
      <c r="E52" s="86"/>
      <c r="F52" s="86"/>
      <c r="G52" s="86"/>
      <c r="H52" s="86"/>
    </row>
    <row r="53" spans="2:15">
      <c r="C53" s="6"/>
      <c r="D53" s="6"/>
      <c r="E53" s="6"/>
      <c r="G53" s="6"/>
      <c r="H53" s="6"/>
    </row>
    <row r="54" spans="2:15" ht="18.75" customHeight="1">
      <c r="B54" s="125" t="s">
        <v>370</v>
      </c>
      <c r="C54" s="127">
        <v>2020</v>
      </c>
      <c r="D54" s="125">
        <v>2021</v>
      </c>
      <c r="E54" s="127">
        <v>2022</v>
      </c>
      <c r="F54" s="127">
        <v>2023</v>
      </c>
      <c r="G54" s="127">
        <v>2024</v>
      </c>
    </row>
    <row r="55" spans="2:15" ht="12" customHeight="1">
      <c r="B55" s="129" t="s">
        <v>371</v>
      </c>
      <c r="C55" s="7">
        <v>5.7000000000000002E-2</v>
      </c>
      <c r="D55" s="137">
        <v>0.06</v>
      </c>
      <c r="E55" s="138">
        <v>7.0000000000000007E-2</v>
      </c>
      <c r="F55" s="138">
        <v>0.1</v>
      </c>
      <c r="G55" s="7" t="s">
        <v>372</v>
      </c>
      <c r="K55" s="135"/>
      <c r="O55"/>
    </row>
    <row r="56" spans="2:15" ht="12" customHeight="1">
      <c r="B56" s="9" t="s">
        <v>373</v>
      </c>
      <c r="C56" s="7">
        <v>0.15</v>
      </c>
      <c r="D56" s="138">
        <v>0.15</v>
      </c>
      <c r="E56" s="138">
        <v>0.15</v>
      </c>
      <c r="F56" s="138">
        <v>0.23</v>
      </c>
      <c r="G56" s="7" t="s">
        <v>374</v>
      </c>
      <c r="K56" s="135"/>
    </row>
    <row r="57" spans="2:15" ht="12" customHeight="1">
      <c r="B57" s="9" t="s">
        <v>375</v>
      </c>
      <c r="C57" s="7">
        <v>142</v>
      </c>
      <c r="D57" s="138">
        <v>132</v>
      </c>
      <c r="E57" s="138">
        <v>128</v>
      </c>
      <c r="F57" s="138">
        <v>174</v>
      </c>
      <c r="G57" s="7">
        <v>164</v>
      </c>
      <c r="K57" s="135"/>
    </row>
    <row r="58" spans="2:15" ht="12" customHeight="1">
      <c r="B58" s="9" t="s">
        <v>376</v>
      </c>
      <c r="C58" s="7">
        <v>54</v>
      </c>
      <c r="D58" s="138">
        <v>50</v>
      </c>
      <c r="E58" s="138">
        <v>62</v>
      </c>
      <c r="F58" s="138">
        <v>78</v>
      </c>
      <c r="G58" s="7">
        <v>98</v>
      </c>
      <c r="K58" s="135"/>
    </row>
    <row r="59" spans="2:15" ht="12" customHeight="1">
      <c r="B59" s="9" t="s">
        <v>377</v>
      </c>
      <c r="C59" s="7">
        <v>0</v>
      </c>
      <c r="D59" s="138">
        <v>0</v>
      </c>
      <c r="E59" s="138">
        <v>1</v>
      </c>
      <c r="F59" s="138">
        <v>1</v>
      </c>
      <c r="G59" s="7">
        <v>2</v>
      </c>
      <c r="K59" s="136"/>
    </row>
    <row r="60" spans="2:15" ht="12" customHeight="1">
      <c r="B60" s="9" t="s">
        <v>378</v>
      </c>
      <c r="C60" s="7">
        <v>0</v>
      </c>
      <c r="D60" s="138">
        <v>0</v>
      </c>
      <c r="E60" s="138">
        <v>2</v>
      </c>
      <c r="F60" s="138">
        <v>0</v>
      </c>
      <c r="G60" s="7" t="s">
        <v>379</v>
      </c>
    </row>
    <row r="61" spans="2:15" ht="12" customHeight="1">
      <c r="B61" s="9" t="s">
        <v>380</v>
      </c>
      <c r="C61" s="7">
        <v>0</v>
      </c>
      <c r="D61" s="138">
        <v>0</v>
      </c>
      <c r="E61" s="138">
        <v>0</v>
      </c>
      <c r="F61" s="138">
        <v>0</v>
      </c>
      <c r="G61" s="7" t="s">
        <v>379</v>
      </c>
    </row>
    <row r="62" spans="2:15" ht="12" customHeight="1" thickBot="1">
      <c r="B62" s="8" t="s">
        <v>381</v>
      </c>
      <c r="C62" s="139">
        <v>0.9</v>
      </c>
      <c r="D62" s="139">
        <v>1.1000000000000001</v>
      </c>
      <c r="E62" s="140">
        <v>1.3</v>
      </c>
      <c r="F62" s="140">
        <v>1.3</v>
      </c>
      <c r="G62" s="140">
        <v>1.2</v>
      </c>
    </row>
    <row r="63" spans="2:15" ht="11.25" customHeight="1">
      <c r="B63" s="283" t="s">
        <v>382</v>
      </c>
      <c r="C63" s="283"/>
      <c r="D63" s="283"/>
      <c r="E63" s="283"/>
      <c r="F63" s="283"/>
      <c r="G63" s="283"/>
      <c r="H63" s="75"/>
    </row>
    <row r="64" spans="2:15" ht="27.75" customHeight="1">
      <c r="B64" s="282" t="s">
        <v>383</v>
      </c>
      <c r="C64" s="282"/>
      <c r="D64" s="282"/>
      <c r="E64" s="282"/>
      <c r="F64" s="282"/>
      <c r="G64" s="282"/>
      <c r="H64" s="75"/>
    </row>
    <row r="65" spans="1:12">
      <c r="H65" s="75"/>
    </row>
    <row r="66" spans="1:12" ht="14.45">
      <c r="L66"/>
    </row>
    <row r="67" spans="1:12" ht="35.1" customHeight="1">
      <c r="B67" s="270" t="s">
        <v>384</v>
      </c>
      <c r="C67" s="270"/>
      <c r="D67" s="270"/>
      <c r="E67" s="270"/>
      <c r="F67" s="270"/>
      <c r="G67" s="270"/>
    </row>
    <row r="70" spans="1:12" s="63" customFormat="1" ht="14.45">
      <c r="A70" s="2"/>
      <c r="B70" s="2"/>
      <c r="C70" s="7"/>
      <c r="D70" s="7"/>
      <c r="E70" s="7"/>
      <c r="F70" s="73"/>
      <c r="G70" s="74"/>
    </row>
  </sheetData>
  <sheetProtection sheet="1" objects="1" scenarios="1"/>
  <mergeCells count="10">
    <mergeCell ref="C4:H4"/>
    <mergeCell ref="S4:U4"/>
    <mergeCell ref="N4:Q4"/>
    <mergeCell ref="J4:L4"/>
    <mergeCell ref="B67:G67"/>
    <mergeCell ref="B43:G43"/>
    <mergeCell ref="B44:F44"/>
    <mergeCell ref="B45:F45"/>
    <mergeCell ref="B64:G64"/>
    <mergeCell ref="B63:G63"/>
  </mergeCells>
  <phoneticPr fontId="31" type="noConversion"/>
  <pageMargins left="0.7" right="0.7" top="0.75" bottom="0.75" header="0.3" footer="0.3"/>
  <pageSetup orientation="portrait" horizontalDpi="1200" verticalDpi="1200" r:id="rId1"/>
  <customProperties>
    <customPr name="_pios_id"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B86B-B2C1-40CC-A125-79C8B69BF4E4}">
  <sheetPr>
    <pageSetUpPr fitToPage="1"/>
  </sheetPr>
  <dimension ref="B2:O16"/>
  <sheetViews>
    <sheetView workbookViewId="0">
      <selection activeCell="L23" sqref="L23"/>
    </sheetView>
  </sheetViews>
  <sheetFormatPr defaultRowHeight="14.45"/>
  <cols>
    <col min="2" max="2" width="13.140625" bestFit="1" customWidth="1"/>
    <col min="3" max="4" width="13.140625" customWidth="1"/>
    <col min="10" max="10" width="12.140625" customWidth="1"/>
    <col min="11" max="11" width="12.42578125" customWidth="1"/>
    <col min="12" max="13" width="12.85546875" customWidth="1"/>
    <col min="15" max="15" width="13.140625" style="2" bestFit="1" customWidth="1"/>
  </cols>
  <sheetData>
    <row r="2" spans="2:11">
      <c r="B2" s="15" t="s">
        <v>385</v>
      </c>
      <c r="C2" s="14"/>
      <c r="D2" s="14"/>
    </row>
    <row r="4" spans="2:11" ht="22.5" customHeight="1">
      <c r="B4" s="42" t="s">
        <v>386</v>
      </c>
      <c r="C4" s="16" t="s">
        <v>387</v>
      </c>
      <c r="D4" s="284" t="s">
        <v>388</v>
      </c>
      <c r="E4" s="286"/>
      <c r="F4" s="284" t="s">
        <v>389</v>
      </c>
      <c r="G4" s="285"/>
      <c r="H4" s="285"/>
      <c r="I4" s="286"/>
      <c r="J4" s="284" t="s">
        <v>390</v>
      </c>
      <c r="K4" s="285"/>
    </row>
    <row r="5" spans="2:11" s="18" customFormat="1" ht="29.1" thickBot="1">
      <c r="B5" s="43" t="s">
        <v>386</v>
      </c>
      <c r="C5" s="17" t="s">
        <v>391</v>
      </c>
      <c r="D5" s="17" t="s">
        <v>392</v>
      </c>
      <c r="E5" s="17" t="s">
        <v>393</v>
      </c>
      <c r="F5" s="17" t="s">
        <v>392</v>
      </c>
      <c r="G5" s="17" t="s">
        <v>393</v>
      </c>
      <c r="H5" s="17" t="s">
        <v>394</v>
      </c>
      <c r="I5" s="17" t="s">
        <v>395</v>
      </c>
      <c r="J5" s="17" t="s">
        <v>396</v>
      </c>
      <c r="K5" s="44" t="s">
        <v>397</v>
      </c>
    </row>
    <row r="6" spans="2:11" ht="19.5" customHeight="1" thickBot="1">
      <c r="B6" s="48" t="s">
        <v>398</v>
      </c>
      <c r="C6" s="36" t="s">
        <v>399</v>
      </c>
      <c r="D6" s="38" t="s">
        <v>400</v>
      </c>
      <c r="E6" s="39" t="s">
        <v>401</v>
      </c>
      <c r="F6" s="40" t="s">
        <v>402</v>
      </c>
      <c r="G6" s="41" t="s">
        <v>403</v>
      </c>
      <c r="H6" s="35" t="s">
        <v>404</v>
      </c>
      <c r="I6" s="36" t="s">
        <v>405</v>
      </c>
      <c r="J6" s="37" t="s">
        <v>406</v>
      </c>
      <c r="K6" s="49" t="s">
        <v>407</v>
      </c>
    </row>
    <row r="7" spans="2:11" ht="19.5" customHeight="1" thickBot="1">
      <c r="B7" s="45" t="s">
        <v>408</v>
      </c>
      <c r="C7" s="22" t="s">
        <v>409</v>
      </c>
      <c r="D7" s="31" t="s">
        <v>410</v>
      </c>
      <c r="E7" s="33" t="s">
        <v>411</v>
      </c>
      <c r="F7" s="28" t="s">
        <v>412</v>
      </c>
      <c r="G7" s="21" t="s">
        <v>413</v>
      </c>
      <c r="H7" s="24" t="s">
        <v>414</v>
      </c>
      <c r="I7" s="25" t="s">
        <v>415</v>
      </c>
      <c r="J7" s="30" t="s">
        <v>416</v>
      </c>
      <c r="K7" s="46" t="s">
        <v>417</v>
      </c>
    </row>
    <row r="8" spans="2:11" ht="19.5" customHeight="1" thickBot="1">
      <c r="B8" s="45" t="s">
        <v>418</v>
      </c>
      <c r="C8" s="22" t="s">
        <v>419</v>
      </c>
      <c r="D8" s="31" t="s">
        <v>420</v>
      </c>
      <c r="E8" s="33" t="s">
        <v>421</v>
      </c>
      <c r="F8" s="28" t="s">
        <v>422</v>
      </c>
      <c r="G8" s="29" t="s">
        <v>423</v>
      </c>
      <c r="H8" s="24" t="s">
        <v>424</v>
      </c>
      <c r="I8" s="25" t="s">
        <v>425</v>
      </c>
      <c r="J8" s="30" t="s">
        <v>426</v>
      </c>
      <c r="K8" s="46" t="s">
        <v>427</v>
      </c>
    </row>
    <row r="9" spans="2:11" ht="19.5" customHeight="1" thickBot="1">
      <c r="B9" s="45" t="s">
        <v>428</v>
      </c>
      <c r="C9" s="22" t="s">
        <v>429</v>
      </c>
      <c r="D9" s="26" t="s">
        <v>430</v>
      </c>
      <c r="E9" s="27" t="s">
        <v>431</v>
      </c>
      <c r="F9" s="34" t="s">
        <v>432</v>
      </c>
      <c r="G9" s="32" t="s">
        <v>433</v>
      </c>
      <c r="H9" s="24" t="s">
        <v>434</v>
      </c>
      <c r="I9" s="25" t="s">
        <v>435</v>
      </c>
      <c r="J9" s="23" t="s">
        <v>436</v>
      </c>
      <c r="K9" s="47" t="s">
        <v>437</v>
      </c>
    </row>
    <row r="10" spans="2:11" ht="19.5" customHeight="1" thickBot="1">
      <c r="B10" s="45" t="s">
        <v>438</v>
      </c>
      <c r="C10" s="22" t="s">
        <v>439</v>
      </c>
      <c r="D10" s="31" t="s">
        <v>440</v>
      </c>
      <c r="E10" s="33" t="s">
        <v>441</v>
      </c>
      <c r="F10" s="28" t="s">
        <v>442</v>
      </c>
      <c r="G10" s="29" t="s">
        <v>443</v>
      </c>
      <c r="H10" s="21" t="s">
        <v>444</v>
      </c>
      <c r="I10" s="22" t="s">
        <v>445</v>
      </c>
      <c r="J10" s="23" t="s">
        <v>446</v>
      </c>
      <c r="K10" s="47" t="s">
        <v>447</v>
      </c>
    </row>
    <row r="11" spans="2:11" ht="19.5" customHeight="1" thickBot="1">
      <c r="B11" s="45" t="s">
        <v>448</v>
      </c>
      <c r="C11" s="22" t="s">
        <v>449</v>
      </c>
      <c r="D11" s="31" t="s">
        <v>450</v>
      </c>
      <c r="E11" s="27" t="s">
        <v>451</v>
      </c>
      <c r="F11" s="28" t="s">
        <v>452</v>
      </c>
      <c r="G11" s="29" t="s">
        <v>453</v>
      </c>
      <c r="H11" s="21" t="s">
        <v>454</v>
      </c>
      <c r="I11" s="22" t="s">
        <v>455</v>
      </c>
      <c r="J11" s="23" t="s">
        <v>456</v>
      </c>
      <c r="K11" s="47" t="s">
        <v>457</v>
      </c>
    </row>
    <row r="12" spans="2:11" ht="19.5" customHeight="1">
      <c r="B12" s="45" t="s">
        <v>458</v>
      </c>
      <c r="C12" s="22" t="s">
        <v>459</v>
      </c>
      <c r="D12" s="26" t="s">
        <v>460</v>
      </c>
      <c r="E12" s="27" t="s">
        <v>461</v>
      </c>
      <c r="F12" s="34" t="s">
        <v>462</v>
      </c>
      <c r="G12" s="32" t="s">
        <v>463</v>
      </c>
      <c r="H12" s="24" t="s">
        <v>464</v>
      </c>
      <c r="I12" s="25" t="s">
        <v>465</v>
      </c>
      <c r="J12" s="23" t="s">
        <v>466</v>
      </c>
      <c r="K12" s="47" t="s">
        <v>467</v>
      </c>
    </row>
    <row r="13" spans="2:11" ht="19.5" customHeight="1">
      <c r="B13" s="45" t="s">
        <v>468</v>
      </c>
      <c r="C13" s="22" t="s">
        <v>469</v>
      </c>
      <c r="D13" s="31" t="s">
        <v>470</v>
      </c>
      <c r="E13" s="33" t="s">
        <v>471</v>
      </c>
      <c r="F13" s="28" t="s">
        <v>452</v>
      </c>
      <c r="G13" s="29" t="s">
        <v>472</v>
      </c>
      <c r="H13" s="21" t="s">
        <v>473</v>
      </c>
      <c r="I13" s="22" t="s">
        <v>474</v>
      </c>
      <c r="J13" s="30" t="s">
        <v>457</v>
      </c>
      <c r="K13" s="46" t="s">
        <v>456</v>
      </c>
    </row>
    <row r="14" spans="2:11" ht="19.5" customHeight="1">
      <c r="B14" s="45" t="s">
        <v>475</v>
      </c>
      <c r="C14" s="22" t="s">
        <v>476</v>
      </c>
      <c r="D14" s="31" t="s">
        <v>477</v>
      </c>
      <c r="E14" s="27" t="s">
        <v>478</v>
      </c>
      <c r="F14" s="28" t="s">
        <v>479</v>
      </c>
      <c r="G14" s="32" t="s">
        <v>480</v>
      </c>
      <c r="H14" s="24" t="s">
        <v>481</v>
      </c>
      <c r="I14" s="25" t="s">
        <v>482</v>
      </c>
      <c r="J14" s="23" t="s">
        <v>483</v>
      </c>
      <c r="K14" s="47" t="s">
        <v>484</v>
      </c>
    </row>
    <row r="15" spans="2:11" ht="19.5" customHeight="1">
      <c r="B15" s="50" t="s">
        <v>485</v>
      </c>
      <c r="C15" s="51" t="s">
        <v>486</v>
      </c>
      <c r="D15" s="52" t="s">
        <v>487</v>
      </c>
      <c r="E15" s="53" t="s">
        <v>488</v>
      </c>
      <c r="F15" s="54" t="s">
        <v>489</v>
      </c>
      <c r="G15" s="55" t="s">
        <v>490</v>
      </c>
      <c r="H15" s="56" t="s">
        <v>491</v>
      </c>
      <c r="I15" s="51" t="s">
        <v>492</v>
      </c>
      <c r="J15" s="57" t="s">
        <v>406</v>
      </c>
      <c r="K15" s="58" t="s">
        <v>407</v>
      </c>
    </row>
    <row r="16" spans="2:11">
      <c r="B16" s="13" t="s">
        <v>493</v>
      </c>
      <c r="C16" s="13"/>
      <c r="D16" s="13"/>
    </row>
  </sheetData>
  <mergeCells count="3">
    <mergeCell ref="J4:K4"/>
    <mergeCell ref="F4:I4"/>
    <mergeCell ref="D4:E4"/>
  </mergeCells>
  <pageMargins left="0.25" right="0.25" top="0.75" bottom="0.75" header="0.3" footer="0.3"/>
  <pageSetup paperSize="120" scale="45" orientation="portrait" horizontalDpi="1200" verticalDpi="120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24168-D672-44A2-8CFD-C331373E7186}">
  <dimension ref="A1:G13"/>
  <sheetViews>
    <sheetView zoomScaleNormal="100" workbookViewId="0">
      <selection activeCell="E12" sqref="E12"/>
    </sheetView>
  </sheetViews>
  <sheetFormatPr defaultColWidth="9.140625" defaultRowHeight="11.45"/>
  <cols>
    <col min="1" max="1" width="27.85546875" style="2" customWidth="1"/>
    <col min="2" max="2" width="13.5703125" style="142" bestFit="1" customWidth="1"/>
    <col min="3" max="3" width="33.5703125" style="142" customWidth="1"/>
    <col min="4" max="4" width="31.42578125" style="142" customWidth="1"/>
    <col min="5" max="5" width="66.140625" style="2" customWidth="1"/>
    <col min="6" max="6" width="9.140625" style="2"/>
    <col min="7" max="7" width="33.140625" style="142" hidden="1" customWidth="1"/>
    <col min="8" max="16384" width="9.140625" style="2"/>
  </cols>
  <sheetData>
    <row r="1" spans="1:7" s="75" customFormat="1" ht="19.5" customHeight="1">
      <c r="A1" s="167" t="s">
        <v>494</v>
      </c>
      <c r="B1" s="167" t="s">
        <v>495</v>
      </c>
      <c r="C1" s="167" t="s">
        <v>496</v>
      </c>
      <c r="D1" s="167" t="s">
        <v>497</v>
      </c>
      <c r="E1" s="167" t="s">
        <v>498</v>
      </c>
      <c r="G1" s="166" t="s">
        <v>499</v>
      </c>
    </row>
    <row r="2" spans="1:7" ht="57.6">
      <c r="A2" s="287" t="s">
        <v>500</v>
      </c>
      <c r="B2" s="144" t="s">
        <v>501</v>
      </c>
      <c r="C2" s="144" t="s">
        <v>502</v>
      </c>
      <c r="D2" s="151" t="s">
        <v>503</v>
      </c>
      <c r="E2" s="151" t="s">
        <v>504</v>
      </c>
      <c r="G2" s="142" t="s">
        <v>505</v>
      </c>
    </row>
    <row r="3" spans="1:7" ht="35.1" thickBot="1">
      <c r="A3" s="288"/>
      <c r="B3" s="153" t="s">
        <v>506</v>
      </c>
      <c r="C3" s="153" t="s">
        <v>507</v>
      </c>
      <c r="D3" s="157"/>
      <c r="E3" s="154" t="s">
        <v>508</v>
      </c>
    </row>
    <row r="4" spans="1:7" ht="45" customHeight="1">
      <c r="A4" s="289" t="s">
        <v>509</v>
      </c>
      <c r="B4" s="148" t="s">
        <v>510</v>
      </c>
      <c r="C4" s="148" t="s">
        <v>511</v>
      </c>
      <c r="D4" s="158"/>
      <c r="E4" s="152" t="s">
        <v>512</v>
      </c>
      <c r="G4" s="294" t="s">
        <v>513</v>
      </c>
    </row>
    <row r="5" spans="1:7" ht="34.5">
      <c r="A5" s="290"/>
      <c r="B5" s="149" t="s">
        <v>514</v>
      </c>
      <c r="C5" s="149" t="s">
        <v>515</v>
      </c>
      <c r="D5" s="159"/>
      <c r="E5" s="159" t="s">
        <v>516</v>
      </c>
      <c r="G5" s="294"/>
    </row>
    <row r="6" spans="1:7" ht="23.1">
      <c r="A6" s="290"/>
      <c r="B6" s="149" t="s">
        <v>517</v>
      </c>
      <c r="C6" s="149" t="s">
        <v>518</v>
      </c>
      <c r="D6" s="159"/>
      <c r="E6" s="162" t="s">
        <v>519</v>
      </c>
    </row>
    <row r="7" spans="1:7" ht="46.5" thickBot="1">
      <c r="A7" s="291"/>
      <c r="B7" s="153" t="s">
        <v>520</v>
      </c>
      <c r="C7" s="153" t="s">
        <v>521</v>
      </c>
      <c r="D7" s="157"/>
      <c r="E7" s="161" t="s">
        <v>522</v>
      </c>
    </row>
    <row r="8" spans="1:7" ht="57.6">
      <c r="A8" s="292" t="s">
        <v>523</v>
      </c>
      <c r="B8" s="148" t="s">
        <v>524</v>
      </c>
      <c r="C8" s="148" t="s">
        <v>525</v>
      </c>
      <c r="D8" s="152" t="s">
        <v>526</v>
      </c>
      <c r="E8" s="152" t="s">
        <v>527</v>
      </c>
      <c r="G8" s="142" t="s">
        <v>528</v>
      </c>
    </row>
    <row r="9" spans="1:7" ht="35.1" thickBot="1">
      <c r="A9" s="293"/>
      <c r="B9" s="153" t="s">
        <v>529</v>
      </c>
      <c r="C9" s="153" t="s">
        <v>530</v>
      </c>
      <c r="D9" s="157"/>
      <c r="E9" s="154" t="s">
        <v>531</v>
      </c>
    </row>
    <row r="10" spans="1:7" ht="80.45">
      <c r="A10" s="164" t="s">
        <v>532</v>
      </c>
      <c r="B10" s="155" t="s">
        <v>533</v>
      </c>
      <c r="C10" s="147" t="s">
        <v>534</v>
      </c>
      <c r="D10" s="160" t="s">
        <v>535</v>
      </c>
      <c r="E10" s="160" t="s">
        <v>536</v>
      </c>
      <c r="G10" s="142" t="s">
        <v>528</v>
      </c>
    </row>
    <row r="11" spans="1:7">
      <c r="A11" s="146" t="s">
        <v>537</v>
      </c>
      <c r="C11" s="156"/>
      <c r="D11" s="156"/>
      <c r="E11" s="143"/>
    </row>
    <row r="12" spans="1:7" ht="23.1">
      <c r="A12" s="165" t="s">
        <v>538</v>
      </c>
      <c r="B12" s="144" t="s">
        <v>539</v>
      </c>
      <c r="C12" s="150"/>
      <c r="D12" s="150" t="s">
        <v>540</v>
      </c>
      <c r="E12" s="145"/>
      <c r="G12" s="142" t="s">
        <v>541</v>
      </c>
    </row>
    <row r="13" spans="1:7" ht="12" thickBot="1">
      <c r="A13" s="62" t="s">
        <v>542</v>
      </c>
      <c r="B13" s="153" t="s">
        <v>543</v>
      </c>
      <c r="C13" s="157"/>
      <c r="D13" s="163">
        <v>48</v>
      </c>
      <c r="E13" s="62"/>
      <c r="G13" s="142" t="s">
        <v>544</v>
      </c>
    </row>
  </sheetData>
  <sheetProtection sheet="1" objects="1" scenarios="1"/>
  <mergeCells count="4">
    <mergeCell ref="A2:A3"/>
    <mergeCell ref="A4:A7"/>
    <mergeCell ref="A8:A9"/>
    <mergeCell ref="G4:G5"/>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00FB-29D8-4808-B1C2-553F05A7218A}">
  <dimension ref="A1:B101"/>
  <sheetViews>
    <sheetView workbookViewId="0">
      <selection activeCell="A2" sqref="A2"/>
    </sheetView>
  </sheetViews>
  <sheetFormatPr defaultRowHeight="14.45"/>
  <cols>
    <col min="1" max="2" width="30" customWidth="1"/>
  </cols>
  <sheetData>
    <row r="1" spans="1:2">
      <c r="A1" s="96" t="s">
        <v>545</v>
      </c>
      <c r="B1" s="96" t="s">
        <v>546</v>
      </c>
    </row>
    <row r="2" spans="1:2">
      <c r="A2" s="168" t="s">
        <v>547</v>
      </c>
      <c r="B2" s="168" t="s">
        <v>548</v>
      </c>
    </row>
    <row r="3" spans="1:2">
      <c r="A3" s="168" t="s">
        <v>549</v>
      </c>
      <c r="B3" s="168" t="s">
        <v>548</v>
      </c>
    </row>
    <row r="4" spans="1:2">
      <c r="A4" s="168" t="s">
        <v>550</v>
      </c>
      <c r="B4" s="168" t="s">
        <v>548</v>
      </c>
    </row>
    <row r="5" spans="1:2">
      <c r="A5" s="168" t="s">
        <v>551</v>
      </c>
      <c r="B5" s="168" t="s">
        <v>548</v>
      </c>
    </row>
    <row r="6" spans="1:2">
      <c r="A6" s="168" t="s">
        <v>552</v>
      </c>
      <c r="B6" s="168" t="s">
        <v>548</v>
      </c>
    </row>
    <row r="7" spans="1:2">
      <c r="A7" s="168" t="s">
        <v>553</v>
      </c>
      <c r="B7" s="168" t="s">
        <v>548</v>
      </c>
    </row>
    <row r="8" spans="1:2">
      <c r="A8" s="168" t="s">
        <v>554</v>
      </c>
      <c r="B8" s="168" t="s">
        <v>548</v>
      </c>
    </row>
    <row r="9" spans="1:2">
      <c r="A9" s="168" t="s">
        <v>555</v>
      </c>
      <c r="B9" s="168" t="s">
        <v>548</v>
      </c>
    </row>
    <row r="10" spans="1:2">
      <c r="A10" s="168" t="s">
        <v>556</v>
      </c>
      <c r="B10" s="168" t="s">
        <v>548</v>
      </c>
    </row>
    <row r="11" spans="1:2">
      <c r="A11" s="168" t="s">
        <v>557</v>
      </c>
      <c r="B11" s="168" t="s">
        <v>548</v>
      </c>
    </row>
    <row r="12" spans="1:2">
      <c r="A12" s="168" t="s">
        <v>558</v>
      </c>
      <c r="B12" s="168" t="s">
        <v>548</v>
      </c>
    </row>
    <row r="13" spans="1:2">
      <c r="A13" s="168" t="s">
        <v>559</v>
      </c>
      <c r="B13" s="168" t="s">
        <v>548</v>
      </c>
    </row>
    <row r="14" spans="1:2">
      <c r="A14" s="168" t="s">
        <v>560</v>
      </c>
      <c r="B14" s="168" t="s">
        <v>561</v>
      </c>
    </row>
    <row r="15" spans="1:2">
      <c r="A15" s="168" t="s">
        <v>562</v>
      </c>
      <c r="B15" s="168" t="s">
        <v>561</v>
      </c>
    </row>
    <row r="16" spans="1:2">
      <c r="A16" s="168" t="s">
        <v>563</v>
      </c>
      <c r="B16" s="168" t="s">
        <v>561</v>
      </c>
    </row>
    <row r="17" spans="1:2">
      <c r="A17" s="168" t="s">
        <v>564</v>
      </c>
      <c r="B17" s="168" t="s">
        <v>561</v>
      </c>
    </row>
    <row r="18" spans="1:2">
      <c r="A18" s="168" t="s">
        <v>565</v>
      </c>
      <c r="B18" s="168" t="s">
        <v>561</v>
      </c>
    </row>
    <row r="19" spans="1:2">
      <c r="A19" s="168" t="s">
        <v>566</v>
      </c>
      <c r="B19" s="168" t="s">
        <v>561</v>
      </c>
    </row>
    <row r="20" spans="1:2">
      <c r="A20" s="168" t="s">
        <v>567</v>
      </c>
      <c r="B20" s="168" t="s">
        <v>561</v>
      </c>
    </row>
    <row r="21" spans="1:2">
      <c r="A21" s="168" t="s">
        <v>568</v>
      </c>
      <c r="B21" s="168" t="s">
        <v>569</v>
      </c>
    </row>
    <row r="22" spans="1:2">
      <c r="A22" s="168" t="s">
        <v>570</v>
      </c>
      <c r="B22" s="168" t="s">
        <v>569</v>
      </c>
    </row>
    <row r="23" spans="1:2">
      <c r="A23" s="168" t="s">
        <v>571</v>
      </c>
      <c r="B23" s="168" t="s">
        <v>569</v>
      </c>
    </row>
    <row r="24" spans="1:2">
      <c r="A24" s="168" t="s">
        <v>572</v>
      </c>
      <c r="B24" s="168" t="s">
        <v>569</v>
      </c>
    </row>
    <row r="25" spans="1:2">
      <c r="A25" s="168" t="s">
        <v>573</v>
      </c>
      <c r="B25" s="168" t="s">
        <v>569</v>
      </c>
    </row>
    <row r="26" spans="1:2">
      <c r="A26" s="168" t="s">
        <v>574</v>
      </c>
      <c r="B26" s="168" t="s">
        <v>569</v>
      </c>
    </row>
    <row r="27" spans="1:2">
      <c r="A27" s="168" t="s">
        <v>575</v>
      </c>
      <c r="B27" s="168" t="s">
        <v>569</v>
      </c>
    </row>
    <row r="28" spans="1:2">
      <c r="A28" s="168" t="s">
        <v>576</v>
      </c>
      <c r="B28" s="168" t="s">
        <v>569</v>
      </c>
    </row>
    <row r="29" spans="1:2">
      <c r="A29" s="168" t="s">
        <v>563</v>
      </c>
      <c r="B29" s="168" t="s">
        <v>569</v>
      </c>
    </row>
    <row r="30" spans="1:2">
      <c r="A30" s="168" t="s">
        <v>577</v>
      </c>
      <c r="B30" s="168" t="s">
        <v>569</v>
      </c>
    </row>
    <row r="31" spans="1:2">
      <c r="A31" s="168" t="s">
        <v>578</v>
      </c>
      <c r="B31" s="168" t="s">
        <v>569</v>
      </c>
    </row>
    <row r="32" spans="1:2">
      <c r="A32" s="168" t="s">
        <v>579</v>
      </c>
      <c r="B32" s="168" t="s">
        <v>569</v>
      </c>
    </row>
    <row r="33" spans="1:2">
      <c r="A33" s="168" t="s">
        <v>580</v>
      </c>
      <c r="B33" s="168" t="s">
        <v>569</v>
      </c>
    </row>
    <row r="34" spans="1:2">
      <c r="A34" s="168" t="s">
        <v>581</v>
      </c>
      <c r="B34" s="168" t="s">
        <v>569</v>
      </c>
    </row>
    <row r="35" spans="1:2">
      <c r="A35" s="168" t="s">
        <v>582</v>
      </c>
      <c r="B35" s="168" t="s">
        <v>569</v>
      </c>
    </row>
    <row r="36" spans="1:2">
      <c r="A36" s="168" t="s">
        <v>583</v>
      </c>
      <c r="B36" s="168" t="s">
        <v>569</v>
      </c>
    </row>
    <row r="37" spans="1:2">
      <c r="A37" s="168" t="s">
        <v>584</v>
      </c>
      <c r="B37" s="168" t="s">
        <v>569</v>
      </c>
    </row>
    <row r="38" spans="1:2">
      <c r="A38" s="168" t="s">
        <v>585</v>
      </c>
      <c r="B38" s="168" t="s">
        <v>569</v>
      </c>
    </row>
    <row r="39" spans="1:2">
      <c r="A39" s="168" t="s">
        <v>586</v>
      </c>
      <c r="B39" s="168" t="s">
        <v>569</v>
      </c>
    </row>
    <row r="40" spans="1:2">
      <c r="A40" s="168" t="s">
        <v>587</v>
      </c>
      <c r="B40" s="168" t="s">
        <v>569</v>
      </c>
    </row>
    <row r="41" spans="1:2">
      <c r="A41" s="168" t="s">
        <v>588</v>
      </c>
      <c r="B41" s="168" t="s">
        <v>569</v>
      </c>
    </row>
    <row r="42" spans="1:2">
      <c r="A42" s="168" t="s">
        <v>589</v>
      </c>
      <c r="B42" s="168" t="s">
        <v>569</v>
      </c>
    </row>
    <row r="43" spans="1:2">
      <c r="A43" s="168" t="s">
        <v>590</v>
      </c>
      <c r="B43" s="168" t="s">
        <v>569</v>
      </c>
    </row>
    <row r="44" spans="1:2">
      <c r="A44" s="168" t="s">
        <v>591</v>
      </c>
      <c r="B44" s="168" t="s">
        <v>569</v>
      </c>
    </row>
    <row r="45" spans="1:2">
      <c r="A45" s="168" t="s">
        <v>592</v>
      </c>
      <c r="B45" s="168" t="s">
        <v>569</v>
      </c>
    </row>
    <row r="46" spans="1:2">
      <c r="A46" s="168" t="s">
        <v>593</v>
      </c>
      <c r="B46" s="168" t="s">
        <v>569</v>
      </c>
    </row>
    <row r="47" spans="1:2">
      <c r="A47" s="168" t="s">
        <v>594</v>
      </c>
      <c r="B47" s="168" t="s">
        <v>569</v>
      </c>
    </row>
    <row r="48" spans="1:2">
      <c r="A48" s="168" t="s">
        <v>595</v>
      </c>
      <c r="B48" s="168" t="s">
        <v>569</v>
      </c>
    </row>
    <row r="49" spans="1:2">
      <c r="A49" s="168" t="s">
        <v>596</v>
      </c>
      <c r="B49" s="168" t="s">
        <v>569</v>
      </c>
    </row>
    <row r="50" spans="1:2">
      <c r="A50" s="168" t="s">
        <v>597</v>
      </c>
      <c r="B50" s="168" t="s">
        <v>569</v>
      </c>
    </row>
    <row r="51" spans="1:2">
      <c r="A51" s="168" t="s">
        <v>598</v>
      </c>
      <c r="B51" s="168" t="s">
        <v>569</v>
      </c>
    </row>
    <row r="52" spans="1:2">
      <c r="A52" s="168" t="s">
        <v>599</v>
      </c>
      <c r="B52" s="168" t="s">
        <v>569</v>
      </c>
    </row>
    <row r="53" spans="1:2">
      <c r="A53" s="168" t="s">
        <v>600</v>
      </c>
      <c r="B53" s="168" t="s">
        <v>569</v>
      </c>
    </row>
    <row r="54" spans="1:2">
      <c r="A54" s="168" t="s">
        <v>601</v>
      </c>
      <c r="B54" s="168" t="s">
        <v>569</v>
      </c>
    </row>
    <row r="55" spans="1:2">
      <c r="A55" s="168" t="s">
        <v>602</v>
      </c>
      <c r="B55" s="168" t="s">
        <v>569</v>
      </c>
    </row>
    <row r="56" spans="1:2">
      <c r="A56" s="168" t="s">
        <v>603</v>
      </c>
      <c r="B56" s="168" t="s">
        <v>569</v>
      </c>
    </row>
    <row r="57" spans="1:2">
      <c r="A57" s="168" t="s">
        <v>604</v>
      </c>
      <c r="B57" s="168" t="s">
        <v>569</v>
      </c>
    </row>
    <row r="58" spans="1:2">
      <c r="A58" s="168" t="s">
        <v>605</v>
      </c>
      <c r="B58" s="168" t="s">
        <v>569</v>
      </c>
    </row>
    <row r="59" spans="1:2">
      <c r="A59" s="169" t="s">
        <v>606</v>
      </c>
      <c r="B59" s="168" t="s">
        <v>569</v>
      </c>
    </row>
    <row r="60" spans="1:2">
      <c r="A60" s="168" t="s">
        <v>607</v>
      </c>
      <c r="B60" s="168" t="s">
        <v>569</v>
      </c>
    </row>
    <row r="61" spans="1:2">
      <c r="A61" s="168" t="s">
        <v>608</v>
      </c>
      <c r="B61" s="168" t="s">
        <v>569</v>
      </c>
    </row>
    <row r="62" spans="1:2">
      <c r="A62" s="168" t="s">
        <v>609</v>
      </c>
      <c r="B62" s="168" t="s">
        <v>569</v>
      </c>
    </row>
    <row r="63" spans="1:2">
      <c r="A63" s="168" t="s">
        <v>610</v>
      </c>
      <c r="B63" s="168" t="s">
        <v>569</v>
      </c>
    </row>
    <row r="64" spans="1:2">
      <c r="A64" s="168" t="s">
        <v>611</v>
      </c>
      <c r="B64" s="168" t="s">
        <v>569</v>
      </c>
    </row>
    <row r="65" spans="1:2">
      <c r="A65" s="168" t="s">
        <v>612</v>
      </c>
      <c r="B65" s="168" t="s">
        <v>569</v>
      </c>
    </row>
    <row r="66" spans="1:2">
      <c r="A66" s="168" t="s">
        <v>613</v>
      </c>
      <c r="B66" s="168" t="s">
        <v>569</v>
      </c>
    </row>
    <row r="67" spans="1:2">
      <c r="A67" s="168" t="s">
        <v>614</v>
      </c>
      <c r="B67" s="168" t="s">
        <v>569</v>
      </c>
    </row>
    <row r="68" spans="1:2">
      <c r="A68" s="168" t="s">
        <v>615</v>
      </c>
      <c r="B68" s="168" t="s">
        <v>569</v>
      </c>
    </row>
    <row r="69" spans="1:2">
      <c r="A69" s="168" t="s">
        <v>616</v>
      </c>
      <c r="B69" s="168" t="s">
        <v>569</v>
      </c>
    </row>
    <row r="70" spans="1:2">
      <c r="A70" s="168" t="s">
        <v>617</v>
      </c>
      <c r="B70" s="168" t="s">
        <v>569</v>
      </c>
    </row>
    <row r="71" spans="1:2">
      <c r="A71" s="168" t="s">
        <v>618</v>
      </c>
      <c r="B71" s="168" t="s">
        <v>569</v>
      </c>
    </row>
    <row r="72" spans="1:2">
      <c r="A72" s="168" t="s">
        <v>619</v>
      </c>
      <c r="B72" s="168" t="s">
        <v>569</v>
      </c>
    </row>
    <row r="73" spans="1:2">
      <c r="A73" s="168" t="s">
        <v>620</v>
      </c>
      <c r="B73" s="168" t="s">
        <v>569</v>
      </c>
    </row>
    <row r="74" spans="1:2">
      <c r="A74" s="168" t="s">
        <v>621</v>
      </c>
      <c r="B74" s="168" t="s">
        <v>569</v>
      </c>
    </row>
    <row r="75" spans="1:2">
      <c r="A75" s="168" t="s">
        <v>622</v>
      </c>
      <c r="B75" s="168" t="s">
        <v>569</v>
      </c>
    </row>
    <row r="76" spans="1:2">
      <c r="A76" s="168" t="s">
        <v>623</v>
      </c>
      <c r="B76" s="168" t="s">
        <v>569</v>
      </c>
    </row>
    <row r="77" spans="1:2">
      <c r="A77" s="168" t="s">
        <v>624</v>
      </c>
      <c r="B77" s="168" t="s">
        <v>569</v>
      </c>
    </row>
    <row r="78" spans="1:2">
      <c r="A78" s="168" t="s">
        <v>625</v>
      </c>
      <c r="B78" s="168" t="s">
        <v>569</v>
      </c>
    </row>
    <row r="79" spans="1:2">
      <c r="A79" s="168" t="s">
        <v>626</v>
      </c>
      <c r="B79" s="168" t="s">
        <v>569</v>
      </c>
    </row>
    <row r="80" spans="1:2">
      <c r="A80" s="168" t="s">
        <v>627</v>
      </c>
      <c r="B80" s="168" t="s">
        <v>569</v>
      </c>
    </row>
    <row r="81" spans="1:2">
      <c r="A81" s="168" t="s">
        <v>628</v>
      </c>
      <c r="B81" s="168" t="s">
        <v>569</v>
      </c>
    </row>
    <row r="82" spans="1:2">
      <c r="A82" s="168" t="s">
        <v>629</v>
      </c>
      <c r="B82" s="168" t="s">
        <v>569</v>
      </c>
    </row>
    <row r="83" spans="1:2">
      <c r="A83" s="168" t="s">
        <v>630</v>
      </c>
      <c r="B83" s="168" t="s">
        <v>569</v>
      </c>
    </row>
    <row r="84" spans="1:2">
      <c r="A84" s="168" t="s">
        <v>631</v>
      </c>
      <c r="B84" s="168" t="s">
        <v>569</v>
      </c>
    </row>
    <row r="85" spans="1:2">
      <c r="A85" s="168" t="s">
        <v>632</v>
      </c>
      <c r="B85" s="168" t="s">
        <v>569</v>
      </c>
    </row>
    <row r="86" spans="1:2">
      <c r="A86" s="168" t="s">
        <v>565</v>
      </c>
      <c r="B86" s="168" t="s">
        <v>569</v>
      </c>
    </row>
    <row r="87" spans="1:2">
      <c r="A87" s="168" t="s">
        <v>633</v>
      </c>
      <c r="B87" s="168" t="s">
        <v>569</v>
      </c>
    </row>
    <row r="88" spans="1:2">
      <c r="A88" s="168" t="s">
        <v>634</v>
      </c>
      <c r="B88" s="168" t="s">
        <v>569</v>
      </c>
    </row>
    <row r="89" spans="1:2">
      <c r="A89" s="168" t="s">
        <v>635</v>
      </c>
      <c r="B89" s="168" t="s">
        <v>569</v>
      </c>
    </row>
    <row r="90" spans="1:2">
      <c r="A90" s="168" t="s">
        <v>636</v>
      </c>
      <c r="B90" s="168" t="s">
        <v>569</v>
      </c>
    </row>
    <row r="91" spans="1:2">
      <c r="A91" s="168" t="s">
        <v>637</v>
      </c>
      <c r="B91" s="168" t="s">
        <v>569</v>
      </c>
    </row>
    <row r="92" spans="1:2">
      <c r="A92" s="168" t="s">
        <v>638</v>
      </c>
      <c r="B92" s="168" t="s">
        <v>569</v>
      </c>
    </row>
    <row r="93" spans="1:2">
      <c r="A93" s="168" t="s">
        <v>639</v>
      </c>
      <c r="B93" s="168" t="s">
        <v>569</v>
      </c>
    </row>
    <row r="94" spans="1:2">
      <c r="A94" s="168" t="s">
        <v>640</v>
      </c>
      <c r="B94" s="168" t="s">
        <v>569</v>
      </c>
    </row>
    <row r="95" spans="1:2">
      <c r="A95" s="168" t="s">
        <v>641</v>
      </c>
      <c r="B95" s="168" t="s">
        <v>569</v>
      </c>
    </row>
    <row r="96" spans="1:2">
      <c r="A96" s="168" t="s">
        <v>642</v>
      </c>
      <c r="B96" s="168" t="s">
        <v>569</v>
      </c>
    </row>
    <row r="97" spans="1:2">
      <c r="A97" s="168" t="s">
        <v>643</v>
      </c>
      <c r="B97" s="168" t="s">
        <v>569</v>
      </c>
    </row>
    <row r="98" spans="1:2">
      <c r="A98" s="168" t="s">
        <v>644</v>
      </c>
      <c r="B98" s="168" t="s">
        <v>569</v>
      </c>
    </row>
    <row r="99" spans="1:2">
      <c r="A99" s="168" t="s">
        <v>645</v>
      </c>
      <c r="B99" s="168" t="s">
        <v>569</v>
      </c>
    </row>
    <row r="100" spans="1:2">
      <c r="A100" s="168" t="s">
        <v>646</v>
      </c>
      <c r="B100" s="168" t="s">
        <v>569</v>
      </c>
    </row>
    <row r="101" spans="1:2">
      <c r="A101" s="168" t="s">
        <v>647</v>
      </c>
      <c r="B101" s="168" t="s">
        <v>569</v>
      </c>
    </row>
  </sheetData>
  <sheetProtection sheet="1" objects="1" scenarios="1"/>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5650B-5159-4BF1-923D-0BAF38794231}">
  <dimension ref="A1:A9"/>
  <sheetViews>
    <sheetView workbookViewId="0">
      <selection activeCell="A3" sqref="A3"/>
    </sheetView>
  </sheetViews>
  <sheetFormatPr defaultRowHeight="14.45"/>
  <cols>
    <col min="1" max="1" width="17.140625" customWidth="1"/>
  </cols>
  <sheetData>
    <row r="1" spans="1:1">
      <c r="A1" s="328" t="s">
        <v>648</v>
      </c>
    </row>
    <row r="2" spans="1:1">
      <c r="A2" s="328" t="s">
        <v>649</v>
      </c>
    </row>
    <row r="3" spans="1:1">
      <c r="A3" s="328" t="s">
        <v>650</v>
      </c>
    </row>
    <row r="4" spans="1:1">
      <c r="A4" s="328" t="s">
        <v>563</v>
      </c>
    </row>
    <row r="5" spans="1:1">
      <c r="A5" s="328" t="s">
        <v>564</v>
      </c>
    </row>
    <row r="6" spans="1:1">
      <c r="A6" s="328" t="s">
        <v>651</v>
      </c>
    </row>
    <row r="7" spans="1:1">
      <c r="A7" s="328" t="s">
        <v>652</v>
      </c>
    </row>
    <row r="8" spans="1:1">
      <c r="A8" s="328" t="s">
        <v>653</v>
      </c>
    </row>
    <row r="9" spans="1:1">
      <c r="A9" s="328" t="s">
        <v>566</v>
      </c>
    </row>
  </sheetData>
  <sheetProtection sheet="1" objects="1" scenarios="1"/>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E17F-1D09-4262-9EA8-738F34026FFB}">
  <dimension ref="A1:A307"/>
  <sheetViews>
    <sheetView topLeftCell="A259" workbookViewId="0">
      <selection activeCell="G275" sqref="G275"/>
    </sheetView>
  </sheetViews>
  <sheetFormatPr defaultRowHeight="14.45"/>
  <cols>
    <col min="1" max="1" width="48.140625" bestFit="1" customWidth="1"/>
  </cols>
  <sheetData>
    <row r="1" spans="1:1">
      <c r="A1" s="96" t="s">
        <v>654</v>
      </c>
    </row>
    <row r="2" spans="1:1">
      <c r="A2" s="168" t="s">
        <v>655</v>
      </c>
    </row>
    <row r="3" spans="1:1">
      <c r="A3" s="168" t="s">
        <v>656</v>
      </c>
    </row>
    <row r="4" spans="1:1">
      <c r="A4" s="168" t="s">
        <v>657</v>
      </c>
    </row>
    <row r="5" spans="1:1">
      <c r="A5" s="168" t="s">
        <v>658</v>
      </c>
    </row>
    <row r="6" spans="1:1">
      <c r="A6" s="168" t="s">
        <v>659</v>
      </c>
    </row>
    <row r="7" spans="1:1">
      <c r="A7" s="168" t="s">
        <v>660</v>
      </c>
    </row>
    <row r="8" spans="1:1">
      <c r="A8" s="168" t="s">
        <v>661</v>
      </c>
    </row>
    <row r="9" spans="1:1">
      <c r="A9" s="168" t="s">
        <v>662</v>
      </c>
    </row>
    <row r="10" spans="1:1">
      <c r="A10" s="168" t="s">
        <v>663</v>
      </c>
    </row>
    <row r="11" spans="1:1">
      <c r="A11" s="168" t="s">
        <v>664</v>
      </c>
    </row>
    <row r="12" spans="1:1">
      <c r="A12" s="168" t="s">
        <v>665</v>
      </c>
    </row>
    <row r="13" spans="1:1">
      <c r="A13" s="168" t="s">
        <v>666</v>
      </c>
    </row>
    <row r="14" spans="1:1">
      <c r="A14" s="168" t="s">
        <v>667</v>
      </c>
    </row>
    <row r="15" spans="1:1">
      <c r="A15" s="168" t="s">
        <v>668</v>
      </c>
    </row>
    <row r="16" spans="1:1">
      <c r="A16" s="168" t="s">
        <v>669</v>
      </c>
    </row>
    <row r="17" spans="1:1">
      <c r="A17" s="168" t="s">
        <v>670</v>
      </c>
    </row>
    <row r="18" spans="1:1">
      <c r="A18" s="168" t="s">
        <v>671</v>
      </c>
    </row>
    <row r="19" spans="1:1">
      <c r="A19" s="168" t="s">
        <v>672</v>
      </c>
    </row>
    <row r="20" spans="1:1">
      <c r="A20" s="168" t="s">
        <v>673</v>
      </c>
    </row>
    <row r="21" spans="1:1">
      <c r="A21" s="168" t="s">
        <v>674</v>
      </c>
    </row>
    <row r="22" spans="1:1">
      <c r="A22" s="168" t="s">
        <v>675</v>
      </c>
    </row>
    <row r="23" spans="1:1">
      <c r="A23" s="168" t="s">
        <v>676</v>
      </c>
    </row>
    <row r="24" spans="1:1">
      <c r="A24" s="168" t="s">
        <v>677</v>
      </c>
    </row>
    <row r="25" spans="1:1">
      <c r="A25" s="168" t="s">
        <v>678</v>
      </c>
    </row>
    <row r="26" spans="1:1">
      <c r="A26" s="168" t="s">
        <v>679</v>
      </c>
    </row>
    <row r="27" spans="1:1">
      <c r="A27" s="168" t="s">
        <v>680</v>
      </c>
    </row>
    <row r="28" spans="1:1">
      <c r="A28" s="168" t="s">
        <v>681</v>
      </c>
    </row>
    <row r="29" spans="1:1">
      <c r="A29" s="168" t="s">
        <v>682</v>
      </c>
    </row>
    <row r="30" spans="1:1">
      <c r="A30" s="168" t="s">
        <v>683</v>
      </c>
    </row>
    <row r="31" spans="1:1">
      <c r="A31" s="168" t="s">
        <v>684</v>
      </c>
    </row>
    <row r="32" spans="1:1">
      <c r="A32" s="168" t="s">
        <v>685</v>
      </c>
    </row>
    <row r="33" spans="1:1">
      <c r="A33" s="168" t="s">
        <v>686</v>
      </c>
    </row>
    <row r="34" spans="1:1">
      <c r="A34" s="168" t="s">
        <v>687</v>
      </c>
    </row>
    <row r="35" spans="1:1">
      <c r="A35" s="168" t="s">
        <v>688</v>
      </c>
    </row>
    <row r="36" spans="1:1">
      <c r="A36" s="168" t="s">
        <v>689</v>
      </c>
    </row>
    <row r="37" spans="1:1">
      <c r="A37" s="168" t="s">
        <v>690</v>
      </c>
    </row>
    <row r="38" spans="1:1">
      <c r="A38" s="168" t="s">
        <v>691</v>
      </c>
    </row>
    <row r="39" spans="1:1">
      <c r="A39" s="168" t="s">
        <v>692</v>
      </c>
    </row>
    <row r="40" spans="1:1">
      <c r="A40" s="168" t="s">
        <v>693</v>
      </c>
    </row>
    <row r="41" spans="1:1">
      <c r="A41" s="168" t="s">
        <v>694</v>
      </c>
    </row>
    <row r="42" spans="1:1">
      <c r="A42" s="168" t="s">
        <v>695</v>
      </c>
    </row>
    <row r="43" spans="1:1">
      <c r="A43" s="168" t="s">
        <v>696</v>
      </c>
    </row>
    <row r="44" spans="1:1">
      <c r="A44" s="168" t="s">
        <v>697</v>
      </c>
    </row>
    <row r="45" spans="1:1">
      <c r="A45" s="168" t="s">
        <v>698</v>
      </c>
    </row>
    <row r="46" spans="1:1">
      <c r="A46" s="168" t="s">
        <v>699</v>
      </c>
    </row>
    <row r="47" spans="1:1">
      <c r="A47" s="168" t="s">
        <v>700</v>
      </c>
    </row>
    <row r="48" spans="1:1">
      <c r="A48" s="168" t="s">
        <v>701</v>
      </c>
    </row>
    <row r="49" spans="1:1">
      <c r="A49" s="168" t="s">
        <v>702</v>
      </c>
    </row>
    <row r="50" spans="1:1">
      <c r="A50" s="168" t="s">
        <v>703</v>
      </c>
    </row>
    <row r="51" spans="1:1">
      <c r="A51" s="168" t="s">
        <v>704</v>
      </c>
    </row>
    <row r="52" spans="1:1">
      <c r="A52" s="168" t="s">
        <v>705</v>
      </c>
    </row>
    <row r="53" spans="1:1">
      <c r="A53" s="168" t="s">
        <v>706</v>
      </c>
    </row>
    <row r="54" spans="1:1">
      <c r="A54" s="168" t="s">
        <v>707</v>
      </c>
    </row>
    <row r="55" spans="1:1">
      <c r="A55" s="168" t="s">
        <v>708</v>
      </c>
    </row>
    <row r="56" spans="1:1">
      <c r="A56" s="168" t="s">
        <v>709</v>
      </c>
    </row>
    <row r="57" spans="1:1">
      <c r="A57" s="168" t="s">
        <v>710</v>
      </c>
    </row>
    <row r="58" spans="1:1">
      <c r="A58" s="168" t="s">
        <v>711</v>
      </c>
    </row>
    <row r="59" spans="1:1">
      <c r="A59" s="168" t="s">
        <v>712</v>
      </c>
    </row>
    <row r="60" spans="1:1">
      <c r="A60" s="168" t="s">
        <v>713</v>
      </c>
    </row>
    <row r="61" spans="1:1">
      <c r="A61" s="168" t="s">
        <v>714</v>
      </c>
    </row>
    <row r="62" spans="1:1">
      <c r="A62" s="168" t="s">
        <v>715</v>
      </c>
    </row>
    <row r="63" spans="1:1">
      <c r="A63" s="168" t="s">
        <v>716</v>
      </c>
    </row>
    <row r="64" spans="1:1">
      <c r="A64" s="168" t="s">
        <v>717</v>
      </c>
    </row>
    <row r="65" spans="1:1">
      <c r="A65" s="168" t="s">
        <v>718</v>
      </c>
    </row>
    <row r="66" spans="1:1">
      <c r="A66" s="168" t="s">
        <v>719</v>
      </c>
    </row>
    <row r="67" spans="1:1">
      <c r="A67" s="168" t="s">
        <v>720</v>
      </c>
    </row>
    <row r="68" spans="1:1">
      <c r="A68" s="168" t="s">
        <v>721</v>
      </c>
    </row>
    <row r="69" spans="1:1">
      <c r="A69" s="168" t="s">
        <v>722</v>
      </c>
    </row>
    <row r="70" spans="1:1">
      <c r="A70" s="168" t="s">
        <v>723</v>
      </c>
    </row>
    <row r="71" spans="1:1">
      <c r="A71" s="168" t="s">
        <v>724</v>
      </c>
    </row>
    <row r="72" spans="1:1">
      <c r="A72" s="168" t="s">
        <v>725</v>
      </c>
    </row>
    <row r="73" spans="1:1">
      <c r="A73" s="168" t="s">
        <v>726</v>
      </c>
    </row>
    <row r="74" spans="1:1">
      <c r="A74" s="168" t="s">
        <v>727</v>
      </c>
    </row>
    <row r="75" spans="1:1">
      <c r="A75" s="168" t="s">
        <v>728</v>
      </c>
    </row>
    <row r="76" spans="1:1">
      <c r="A76" s="168" t="s">
        <v>729</v>
      </c>
    </row>
    <row r="77" spans="1:1">
      <c r="A77" s="168" t="s">
        <v>730</v>
      </c>
    </row>
    <row r="78" spans="1:1">
      <c r="A78" s="168" t="s">
        <v>731</v>
      </c>
    </row>
    <row r="79" spans="1:1">
      <c r="A79" s="168" t="s">
        <v>732</v>
      </c>
    </row>
    <row r="80" spans="1:1">
      <c r="A80" s="168" t="s">
        <v>733</v>
      </c>
    </row>
    <row r="81" spans="1:1">
      <c r="A81" s="168" t="s">
        <v>734</v>
      </c>
    </row>
    <row r="82" spans="1:1">
      <c r="A82" s="168" t="s">
        <v>735</v>
      </c>
    </row>
    <row r="83" spans="1:1">
      <c r="A83" s="168" t="s">
        <v>736</v>
      </c>
    </row>
    <row r="84" spans="1:1">
      <c r="A84" s="168" t="s">
        <v>737</v>
      </c>
    </row>
    <row r="85" spans="1:1">
      <c r="A85" s="168" t="s">
        <v>738</v>
      </c>
    </row>
    <row r="86" spans="1:1">
      <c r="A86" s="168" t="s">
        <v>739</v>
      </c>
    </row>
    <row r="87" spans="1:1">
      <c r="A87" s="168" t="s">
        <v>740</v>
      </c>
    </row>
    <row r="88" spans="1:1">
      <c r="A88" s="168" t="s">
        <v>741</v>
      </c>
    </row>
    <row r="89" spans="1:1">
      <c r="A89" s="168" t="s">
        <v>742</v>
      </c>
    </row>
    <row r="90" spans="1:1">
      <c r="A90" s="168" t="s">
        <v>743</v>
      </c>
    </row>
    <row r="91" spans="1:1">
      <c r="A91" s="168" t="s">
        <v>744</v>
      </c>
    </row>
    <row r="92" spans="1:1">
      <c r="A92" s="168" t="s">
        <v>745</v>
      </c>
    </row>
    <row r="93" spans="1:1">
      <c r="A93" s="168" t="s">
        <v>746</v>
      </c>
    </row>
    <row r="94" spans="1:1">
      <c r="A94" s="168" t="s">
        <v>747</v>
      </c>
    </row>
    <row r="95" spans="1:1">
      <c r="A95" s="168" t="s">
        <v>748</v>
      </c>
    </row>
    <row r="96" spans="1:1">
      <c r="A96" s="168" t="s">
        <v>749</v>
      </c>
    </row>
    <row r="97" spans="1:1">
      <c r="A97" s="168" t="s">
        <v>750</v>
      </c>
    </row>
    <row r="98" spans="1:1">
      <c r="A98" s="168" t="s">
        <v>751</v>
      </c>
    </row>
    <row r="99" spans="1:1">
      <c r="A99" s="168" t="s">
        <v>752</v>
      </c>
    </row>
    <row r="100" spans="1:1">
      <c r="A100" s="168" t="s">
        <v>753</v>
      </c>
    </row>
    <row r="101" spans="1:1">
      <c r="A101" s="168" t="s">
        <v>754</v>
      </c>
    </row>
    <row r="102" spans="1:1">
      <c r="A102" s="168" t="s">
        <v>755</v>
      </c>
    </row>
    <row r="103" spans="1:1">
      <c r="A103" s="168" t="s">
        <v>756</v>
      </c>
    </row>
    <row r="104" spans="1:1">
      <c r="A104" s="168" t="s">
        <v>757</v>
      </c>
    </row>
    <row r="105" spans="1:1">
      <c r="A105" s="168" t="s">
        <v>758</v>
      </c>
    </row>
    <row r="106" spans="1:1">
      <c r="A106" s="168" t="s">
        <v>759</v>
      </c>
    </row>
    <row r="107" spans="1:1">
      <c r="A107" s="168" t="s">
        <v>760</v>
      </c>
    </row>
    <row r="108" spans="1:1">
      <c r="A108" s="168" t="s">
        <v>761</v>
      </c>
    </row>
    <row r="109" spans="1:1">
      <c r="A109" s="168" t="s">
        <v>762</v>
      </c>
    </row>
    <row r="110" spans="1:1">
      <c r="A110" s="168" t="s">
        <v>763</v>
      </c>
    </row>
    <row r="111" spans="1:1">
      <c r="A111" s="168" t="s">
        <v>764</v>
      </c>
    </row>
    <row r="112" spans="1:1">
      <c r="A112" s="168" t="s">
        <v>765</v>
      </c>
    </row>
    <row r="113" spans="1:1">
      <c r="A113" s="168" t="s">
        <v>766</v>
      </c>
    </row>
    <row r="114" spans="1:1">
      <c r="A114" s="168" t="s">
        <v>767</v>
      </c>
    </row>
    <row r="115" spans="1:1">
      <c r="A115" s="168" t="s">
        <v>768</v>
      </c>
    </row>
    <row r="116" spans="1:1">
      <c r="A116" s="168" t="s">
        <v>769</v>
      </c>
    </row>
    <row r="117" spans="1:1">
      <c r="A117" s="168" t="s">
        <v>770</v>
      </c>
    </row>
    <row r="118" spans="1:1">
      <c r="A118" s="168" t="s">
        <v>771</v>
      </c>
    </row>
    <row r="119" spans="1:1">
      <c r="A119" s="168" t="s">
        <v>772</v>
      </c>
    </row>
    <row r="120" spans="1:1">
      <c r="A120" s="168" t="s">
        <v>773</v>
      </c>
    </row>
    <row r="121" spans="1:1">
      <c r="A121" s="168" t="s">
        <v>774</v>
      </c>
    </row>
    <row r="122" spans="1:1">
      <c r="A122" s="168" t="s">
        <v>775</v>
      </c>
    </row>
    <row r="123" spans="1:1">
      <c r="A123" s="168" t="s">
        <v>776</v>
      </c>
    </row>
    <row r="124" spans="1:1">
      <c r="A124" s="168" t="s">
        <v>777</v>
      </c>
    </row>
    <row r="125" spans="1:1">
      <c r="A125" s="168" t="s">
        <v>778</v>
      </c>
    </row>
    <row r="126" spans="1:1">
      <c r="A126" s="168" t="s">
        <v>779</v>
      </c>
    </row>
    <row r="127" spans="1:1">
      <c r="A127" s="168" t="s">
        <v>780</v>
      </c>
    </row>
    <row r="128" spans="1:1">
      <c r="A128" s="168" t="s">
        <v>781</v>
      </c>
    </row>
    <row r="129" spans="1:1">
      <c r="A129" s="168" t="s">
        <v>782</v>
      </c>
    </row>
    <row r="130" spans="1:1">
      <c r="A130" s="168" t="s">
        <v>783</v>
      </c>
    </row>
    <row r="131" spans="1:1">
      <c r="A131" s="168" t="s">
        <v>784</v>
      </c>
    </row>
    <row r="132" spans="1:1">
      <c r="A132" s="168" t="s">
        <v>785</v>
      </c>
    </row>
    <row r="133" spans="1:1">
      <c r="A133" s="168" t="s">
        <v>786</v>
      </c>
    </row>
    <row r="134" spans="1:1">
      <c r="A134" s="168" t="s">
        <v>787</v>
      </c>
    </row>
    <row r="135" spans="1:1">
      <c r="A135" s="168" t="s">
        <v>788</v>
      </c>
    </row>
    <row r="136" spans="1:1">
      <c r="A136" s="168" t="s">
        <v>789</v>
      </c>
    </row>
    <row r="137" spans="1:1">
      <c r="A137" s="168" t="s">
        <v>790</v>
      </c>
    </row>
    <row r="138" spans="1:1">
      <c r="A138" s="168" t="s">
        <v>791</v>
      </c>
    </row>
    <row r="139" spans="1:1">
      <c r="A139" s="168" t="s">
        <v>792</v>
      </c>
    </row>
    <row r="140" spans="1:1">
      <c r="A140" s="168" t="s">
        <v>793</v>
      </c>
    </row>
    <row r="141" spans="1:1">
      <c r="A141" s="168" t="s">
        <v>794</v>
      </c>
    </row>
    <row r="142" spans="1:1">
      <c r="A142" s="168" t="s">
        <v>795</v>
      </c>
    </row>
    <row r="143" spans="1:1">
      <c r="A143" s="168" t="s">
        <v>796</v>
      </c>
    </row>
    <row r="144" spans="1:1">
      <c r="A144" s="168" t="s">
        <v>797</v>
      </c>
    </row>
    <row r="145" spans="1:1">
      <c r="A145" s="168" t="s">
        <v>798</v>
      </c>
    </row>
    <row r="146" spans="1:1">
      <c r="A146" s="168" t="s">
        <v>799</v>
      </c>
    </row>
    <row r="147" spans="1:1">
      <c r="A147" s="168" t="s">
        <v>800</v>
      </c>
    </row>
    <row r="148" spans="1:1">
      <c r="A148" s="168" t="s">
        <v>801</v>
      </c>
    </row>
    <row r="149" spans="1:1">
      <c r="A149" s="168" t="s">
        <v>802</v>
      </c>
    </row>
    <row r="150" spans="1:1">
      <c r="A150" s="168" t="s">
        <v>803</v>
      </c>
    </row>
    <row r="151" spans="1:1">
      <c r="A151" s="168" t="s">
        <v>804</v>
      </c>
    </row>
    <row r="152" spans="1:1">
      <c r="A152" s="168" t="s">
        <v>805</v>
      </c>
    </row>
    <row r="153" spans="1:1">
      <c r="A153" s="168" t="s">
        <v>806</v>
      </c>
    </row>
    <row r="154" spans="1:1">
      <c r="A154" s="168" t="s">
        <v>807</v>
      </c>
    </row>
    <row r="155" spans="1:1">
      <c r="A155" s="168" t="s">
        <v>808</v>
      </c>
    </row>
    <row r="156" spans="1:1">
      <c r="A156" s="168" t="s">
        <v>809</v>
      </c>
    </row>
    <row r="157" spans="1:1">
      <c r="A157" s="168" t="s">
        <v>810</v>
      </c>
    </row>
    <row r="158" spans="1:1">
      <c r="A158" s="168" t="s">
        <v>811</v>
      </c>
    </row>
    <row r="159" spans="1:1">
      <c r="A159" s="168" t="s">
        <v>812</v>
      </c>
    </row>
    <row r="160" spans="1:1">
      <c r="A160" s="168" t="s">
        <v>813</v>
      </c>
    </row>
    <row r="161" spans="1:1">
      <c r="A161" s="168" t="s">
        <v>814</v>
      </c>
    </row>
    <row r="162" spans="1:1">
      <c r="A162" s="168" t="s">
        <v>815</v>
      </c>
    </row>
    <row r="163" spans="1:1">
      <c r="A163" s="168" t="s">
        <v>816</v>
      </c>
    </row>
    <row r="164" spans="1:1">
      <c r="A164" s="168" t="s">
        <v>817</v>
      </c>
    </row>
    <row r="165" spans="1:1">
      <c r="A165" s="168" t="s">
        <v>818</v>
      </c>
    </row>
    <row r="166" spans="1:1">
      <c r="A166" s="168" t="s">
        <v>819</v>
      </c>
    </row>
    <row r="167" spans="1:1">
      <c r="A167" s="168" t="s">
        <v>820</v>
      </c>
    </row>
    <row r="168" spans="1:1">
      <c r="A168" s="168" t="s">
        <v>821</v>
      </c>
    </row>
    <row r="169" spans="1:1">
      <c r="A169" s="168" t="s">
        <v>822</v>
      </c>
    </row>
    <row r="170" spans="1:1">
      <c r="A170" s="168" t="s">
        <v>823</v>
      </c>
    </row>
    <row r="171" spans="1:1">
      <c r="A171" s="168" t="s">
        <v>824</v>
      </c>
    </row>
    <row r="172" spans="1:1">
      <c r="A172" s="168" t="s">
        <v>825</v>
      </c>
    </row>
    <row r="173" spans="1:1">
      <c r="A173" s="168" t="s">
        <v>826</v>
      </c>
    </row>
    <row r="174" spans="1:1">
      <c r="A174" s="168" t="s">
        <v>827</v>
      </c>
    </row>
    <row r="175" spans="1:1">
      <c r="A175" s="168" t="s">
        <v>828</v>
      </c>
    </row>
    <row r="176" spans="1:1">
      <c r="A176" s="168" t="s">
        <v>829</v>
      </c>
    </row>
    <row r="177" spans="1:1">
      <c r="A177" s="168" t="s">
        <v>830</v>
      </c>
    </row>
    <row r="178" spans="1:1">
      <c r="A178" s="168" t="s">
        <v>831</v>
      </c>
    </row>
    <row r="179" spans="1:1">
      <c r="A179" s="168" t="s">
        <v>832</v>
      </c>
    </row>
    <row r="180" spans="1:1">
      <c r="A180" s="168" t="s">
        <v>833</v>
      </c>
    </row>
    <row r="181" spans="1:1">
      <c r="A181" s="168" t="s">
        <v>834</v>
      </c>
    </row>
    <row r="182" spans="1:1">
      <c r="A182" s="168" t="s">
        <v>835</v>
      </c>
    </row>
    <row r="183" spans="1:1">
      <c r="A183" s="168" t="s">
        <v>836</v>
      </c>
    </row>
    <row r="184" spans="1:1">
      <c r="A184" s="168" t="s">
        <v>837</v>
      </c>
    </row>
    <row r="185" spans="1:1">
      <c r="A185" s="168" t="s">
        <v>838</v>
      </c>
    </row>
    <row r="186" spans="1:1">
      <c r="A186" s="168" t="s">
        <v>839</v>
      </c>
    </row>
    <row r="187" spans="1:1">
      <c r="A187" s="168" t="s">
        <v>840</v>
      </c>
    </row>
    <row r="188" spans="1:1">
      <c r="A188" s="168" t="s">
        <v>841</v>
      </c>
    </row>
    <row r="189" spans="1:1">
      <c r="A189" s="168" t="s">
        <v>842</v>
      </c>
    </row>
    <row r="190" spans="1:1">
      <c r="A190" s="168" t="s">
        <v>843</v>
      </c>
    </row>
    <row r="191" spans="1:1">
      <c r="A191" s="168" t="s">
        <v>844</v>
      </c>
    </row>
    <row r="192" spans="1:1">
      <c r="A192" s="168" t="s">
        <v>845</v>
      </c>
    </row>
    <row r="193" spans="1:1">
      <c r="A193" s="168" t="s">
        <v>846</v>
      </c>
    </row>
    <row r="194" spans="1:1">
      <c r="A194" s="168" t="s">
        <v>847</v>
      </c>
    </row>
    <row r="195" spans="1:1">
      <c r="A195" s="168" t="s">
        <v>848</v>
      </c>
    </row>
    <row r="196" spans="1:1">
      <c r="A196" s="168" t="s">
        <v>849</v>
      </c>
    </row>
    <row r="197" spans="1:1">
      <c r="A197" s="168" t="s">
        <v>850</v>
      </c>
    </row>
    <row r="198" spans="1:1">
      <c r="A198" s="168" t="s">
        <v>851</v>
      </c>
    </row>
    <row r="199" spans="1:1">
      <c r="A199" s="168" t="s">
        <v>852</v>
      </c>
    </row>
    <row r="200" spans="1:1">
      <c r="A200" s="168" t="s">
        <v>853</v>
      </c>
    </row>
    <row r="201" spans="1:1">
      <c r="A201" s="168" t="s">
        <v>854</v>
      </c>
    </row>
    <row r="202" spans="1:1">
      <c r="A202" s="168" t="s">
        <v>855</v>
      </c>
    </row>
    <row r="203" spans="1:1">
      <c r="A203" s="168" t="s">
        <v>856</v>
      </c>
    </row>
    <row r="204" spans="1:1">
      <c r="A204" s="168" t="s">
        <v>857</v>
      </c>
    </row>
    <row r="205" spans="1:1">
      <c r="A205" s="168" t="s">
        <v>858</v>
      </c>
    </row>
    <row r="206" spans="1:1">
      <c r="A206" s="168" t="s">
        <v>859</v>
      </c>
    </row>
    <row r="207" spans="1:1">
      <c r="A207" s="168" t="s">
        <v>860</v>
      </c>
    </row>
    <row r="208" spans="1:1">
      <c r="A208" s="168" t="s">
        <v>861</v>
      </c>
    </row>
    <row r="209" spans="1:1">
      <c r="A209" s="168" t="s">
        <v>862</v>
      </c>
    </row>
    <row r="210" spans="1:1">
      <c r="A210" s="168" t="s">
        <v>863</v>
      </c>
    </row>
    <row r="211" spans="1:1">
      <c r="A211" s="168" t="s">
        <v>864</v>
      </c>
    </row>
    <row r="212" spans="1:1">
      <c r="A212" s="168" t="s">
        <v>865</v>
      </c>
    </row>
    <row r="213" spans="1:1">
      <c r="A213" s="168" t="s">
        <v>866</v>
      </c>
    </row>
    <row r="214" spans="1:1">
      <c r="A214" s="168" t="s">
        <v>867</v>
      </c>
    </row>
    <row r="215" spans="1:1">
      <c r="A215" s="168" t="s">
        <v>868</v>
      </c>
    </row>
    <row r="216" spans="1:1">
      <c r="A216" s="168" t="s">
        <v>869</v>
      </c>
    </row>
    <row r="217" spans="1:1">
      <c r="A217" s="168" t="s">
        <v>870</v>
      </c>
    </row>
    <row r="218" spans="1:1">
      <c r="A218" s="168" t="s">
        <v>871</v>
      </c>
    </row>
    <row r="219" spans="1:1">
      <c r="A219" s="168" t="s">
        <v>872</v>
      </c>
    </row>
    <row r="220" spans="1:1">
      <c r="A220" s="168" t="s">
        <v>873</v>
      </c>
    </row>
    <row r="221" spans="1:1">
      <c r="A221" s="168" t="s">
        <v>874</v>
      </c>
    </row>
    <row r="222" spans="1:1">
      <c r="A222" s="168" t="s">
        <v>875</v>
      </c>
    </row>
    <row r="223" spans="1:1">
      <c r="A223" s="168" t="s">
        <v>876</v>
      </c>
    </row>
    <row r="224" spans="1:1">
      <c r="A224" s="168" t="s">
        <v>877</v>
      </c>
    </row>
    <row r="225" spans="1:1">
      <c r="A225" s="168" t="s">
        <v>878</v>
      </c>
    </row>
    <row r="226" spans="1:1">
      <c r="A226" s="168" t="s">
        <v>879</v>
      </c>
    </row>
    <row r="227" spans="1:1">
      <c r="A227" s="168" t="s">
        <v>880</v>
      </c>
    </row>
    <row r="228" spans="1:1">
      <c r="A228" s="168" t="s">
        <v>881</v>
      </c>
    </row>
    <row r="229" spans="1:1">
      <c r="A229" s="168" t="s">
        <v>882</v>
      </c>
    </row>
    <row r="230" spans="1:1">
      <c r="A230" s="168" t="s">
        <v>883</v>
      </c>
    </row>
    <row r="231" spans="1:1">
      <c r="A231" s="168" t="s">
        <v>884</v>
      </c>
    </row>
    <row r="232" spans="1:1">
      <c r="A232" s="168" t="s">
        <v>885</v>
      </c>
    </row>
    <row r="233" spans="1:1">
      <c r="A233" s="168" t="s">
        <v>886</v>
      </c>
    </row>
    <row r="234" spans="1:1">
      <c r="A234" s="168" t="s">
        <v>887</v>
      </c>
    </row>
    <row r="235" spans="1:1">
      <c r="A235" s="168" t="s">
        <v>888</v>
      </c>
    </row>
    <row r="236" spans="1:1">
      <c r="A236" s="168" t="s">
        <v>889</v>
      </c>
    </row>
    <row r="237" spans="1:1">
      <c r="A237" s="168" t="s">
        <v>890</v>
      </c>
    </row>
    <row r="238" spans="1:1">
      <c r="A238" s="168" t="s">
        <v>891</v>
      </c>
    </row>
    <row r="239" spans="1:1">
      <c r="A239" s="168" t="s">
        <v>892</v>
      </c>
    </row>
    <row r="240" spans="1:1">
      <c r="A240" s="168" t="s">
        <v>893</v>
      </c>
    </row>
    <row r="241" spans="1:1">
      <c r="A241" s="168" t="s">
        <v>894</v>
      </c>
    </row>
    <row r="242" spans="1:1">
      <c r="A242" s="168" t="s">
        <v>895</v>
      </c>
    </row>
    <row r="243" spans="1:1">
      <c r="A243" s="168" t="s">
        <v>896</v>
      </c>
    </row>
    <row r="244" spans="1:1">
      <c r="A244" s="168" t="s">
        <v>897</v>
      </c>
    </row>
    <row r="245" spans="1:1">
      <c r="A245" s="168" t="s">
        <v>898</v>
      </c>
    </row>
    <row r="246" spans="1:1">
      <c r="A246" s="168" t="s">
        <v>899</v>
      </c>
    </row>
    <row r="247" spans="1:1">
      <c r="A247" s="168" t="s">
        <v>900</v>
      </c>
    </row>
    <row r="248" spans="1:1">
      <c r="A248" s="168" t="s">
        <v>901</v>
      </c>
    </row>
    <row r="249" spans="1:1">
      <c r="A249" s="168" t="s">
        <v>902</v>
      </c>
    </row>
    <row r="250" spans="1:1">
      <c r="A250" s="168" t="s">
        <v>903</v>
      </c>
    </row>
    <row r="251" spans="1:1">
      <c r="A251" s="168" t="s">
        <v>904</v>
      </c>
    </row>
    <row r="252" spans="1:1">
      <c r="A252" s="168" t="s">
        <v>905</v>
      </c>
    </row>
    <row r="253" spans="1:1">
      <c r="A253" s="168" t="s">
        <v>906</v>
      </c>
    </row>
    <row r="254" spans="1:1">
      <c r="A254" s="168" t="s">
        <v>907</v>
      </c>
    </row>
    <row r="255" spans="1:1">
      <c r="A255" s="168" t="s">
        <v>908</v>
      </c>
    </row>
    <row r="256" spans="1:1">
      <c r="A256" s="168" t="s">
        <v>909</v>
      </c>
    </row>
    <row r="257" spans="1:1">
      <c r="A257" s="168" t="s">
        <v>910</v>
      </c>
    </row>
    <row r="258" spans="1:1">
      <c r="A258" s="168" t="s">
        <v>911</v>
      </c>
    </row>
    <row r="259" spans="1:1">
      <c r="A259" s="168" t="s">
        <v>912</v>
      </c>
    </row>
    <row r="260" spans="1:1">
      <c r="A260" s="168" t="s">
        <v>913</v>
      </c>
    </row>
    <row r="261" spans="1:1">
      <c r="A261" s="168" t="s">
        <v>914</v>
      </c>
    </row>
    <row r="262" spans="1:1">
      <c r="A262" s="168" t="s">
        <v>915</v>
      </c>
    </row>
    <row r="263" spans="1:1">
      <c r="A263" s="168" t="s">
        <v>916</v>
      </c>
    </row>
    <row r="264" spans="1:1">
      <c r="A264" s="168" t="s">
        <v>917</v>
      </c>
    </row>
    <row r="265" spans="1:1">
      <c r="A265" s="168" t="s">
        <v>918</v>
      </c>
    </row>
    <row r="266" spans="1:1">
      <c r="A266" s="168" t="s">
        <v>919</v>
      </c>
    </row>
    <row r="267" spans="1:1">
      <c r="A267" s="168" t="s">
        <v>920</v>
      </c>
    </row>
    <row r="268" spans="1:1">
      <c r="A268" s="168" t="s">
        <v>921</v>
      </c>
    </row>
    <row r="269" spans="1:1">
      <c r="A269" s="168" t="s">
        <v>922</v>
      </c>
    </row>
    <row r="270" spans="1:1">
      <c r="A270" s="168" t="s">
        <v>923</v>
      </c>
    </row>
    <row r="271" spans="1:1">
      <c r="A271" s="168" t="s">
        <v>924</v>
      </c>
    </row>
    <row r="272" spans="1:1">
      <c r="A272" s="168" t="s">
        <v>925</v>
      </c>
    </row>
    <row r="273" spans="1:1">
      <c r="A273" s="168" t="s">
        <v>926</v>
      </c>
    </row>
    <row r="274" spans="1:1">
      <c r="A274" s="168" t="s">
        <v>927</v>
      </c>
    </row>
    <row r="275" spans="1:1">
      <c r="A275" s="168" t="s">
        <v>928</v>
      </c>
    </row>
    <row r="276" spans="1:1">
      <c r="A276" s="168" t="s">
        <v>929</v>
      </c>
    </row>
    <row r="277" spans="1:1">
      <c r="A277" s="168" t="s">
        <v>930</v>
      </c>
    </row>
    <row r="278" spans="1:1">
      <c r="A278" s="168" t="s">
        <v>931</v>
      </c>
    </row>
    <row r="279" spans="1:1">
      <c r="A279" s="168" t="s">
        <v>932</v>
      </c>
    </row>
    <row r="280" spans="1:1">
      <c r="A280" s="168" t="s">
        <v>933</v>
      </c>
    </row>
    <row r="281" spans="1:1">
      <c r="A281" s="168" t="s">
        <v>934</v>
      </c>
    </row>
    <row r="282" spans="1:1">
      <c r="A282" s="168" t="s">
        <v>935</v>
      </c>
    </row>
    <row r="283" spans="1:1">
      <c r="A283" s="168" t="s">
        <v>936</v>
      </c>
    </row>
    <row r="284" spans="1:1">
      <c r="A284" s="168" t="s">
        <v>937</v>
      </c>
    </row>
    <row r="285" spans="1:1">
      <c r="A285" s="168" t="s">
        <v>938</v>
      </c>
    </row>
    <row r="286" spans="1:1">
      <c r="A286" s="168" t="s">
        <v>939</v>
      </c>
    </row>
    <row r="287" spans="1:1">
      <c r="A287" s="168" t="s">
        <v>940</v>
      </c>
    </row>
    <row r="288" spans="1:1">
      <c r="A288" s="168" t="s">
        <v>941</v>
      </c>
    </row>
    <row r="289" spans="1:1">
      <c r="A289" s="168" t="s">
        <v>942</v>
      </c>
    </row>
    <row r="290" spans="1:1">
      <c r="A290" s="168" t="s">
        <v>943</v>
      </c>
    </row>
    <row r="291" spans="1:1">
      <c r="A291" s="168" t="s">
        <v>944</v>
      </c>
    </row>
    <row r="292" spans="1:1">
      <c r="A292" s="168" t="s">
        <v>945</v>
      </c>
    </row>
    <row r="293" spans="1:1">
      <c r="A293" s="168" t="s">
        <v>946</v>
      </c>
    </row>
    <row r="294" spans="1:1">
      <c r="A294" s="168" t="s">
        <v>947</v>
      </c>
    </row>
    <row r="295" spans="1:1">
      <c r="A295" s="168" t="s">
        <v>948</v>
      </c>
    </row>
    <row r="296" spans="1:1">
      <c r="A296" s="168" t="s">
        <v>949</v>
      </c>
    </row>
    <row r="297" spans="1:1">
      <c r="A297" s="168" t="s">
        <v>950</v>
      </c>
    </row>
    <row r="298" spans="1:1">
      <c r="A298" s="168" t="s">
        <v>951</v>
      </c>
    </row>
    <row r="299" spans="1:1">
      <c r="A299" s="168" t="s">
        <v>952</v>
      </c>
    </row>
    <row r="300" spans="1:1">
      <c r="A300" s="168" t="s">
        <v>953</v>
      </c>
    </row>
    <row r="301" spans="1:1">
      <c r="A301" s="168" t="s">
        <v>954</v>
      </c>
    </row>
    <row r="302" spans="1:1">
      <c r="A302" s="168" t="s">
        <v>955</v>
      </c>
    </row>
    <row r="303" spans="1:1">
      <c r="A303" s="168" t="s">
        <v>956</v>
      </c>
    </row>
    <row r="304" spans="1:1">
      <c r="A304" s="168" t="s">
        <v>957</v>
      </c>
    </row>
    <row r="305" spans="1:1">
      <c r="A305" s="168" t="s">
        <v>958</v>
      </c>
    </row>
    <row r="306" spans="1:1">
      <c r="A306" s="168" t="s">
        <v>959</v>
      </c>
    </row>
    <row r="307" spans="1:1">
      <c r="A307" s="168" t="s">
        <v>960</v>
      </c>
    </row>
  </sheetData>
  <sheetProtection sheet="1" objects="1" scenarios="1"/>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79CF961B738A45B8BF333FB2F52F14" ma:contentTypeVersion="23" ma:contentTypeDescription="Create a new document." ma:contentTypeScope="" ma:versionID="a2f709cad7b4574e71f9ee3ee20e16a1">
  <xsd:schema xmlns:xsd="http://www.w3.org/2001/XMLSchema" xmlns:xs="http://www.w3.org/2001/XMLSchema" xmlns:p="http://schemas.microsoft.com/office/2006/metadata/properties" xmlns:ns2="ac80312e-17c9-4d40-bbe9-8ef70d9c0433" xmlns:ns3="410f8688-6f2e-46f9-80f2-f1d8fa60f6d8" xmlns:ns4="c08b3372-8e87-483d-bcd9-ba74a6f764c4" targetNamespace="http://schemas.microsoft.com/office/2006/metadata/properties" ma:root="true" ma:fieldsID="5a655a08d2ec88e43c5d1eb0a7997b70" ns2:_="" ns3:_="" ns4:_="">
    <xsd:import namespace="ac80312e-17c9-4d40-bbe9-8ef70d9c0433"/>
    <xsd:import namespace="410f8688-6f2e-46f9-80f2-f1d8fa60f6d8"/>
    <xsd:import namespace="c08b3372-8e87-483d-bcd9-ba74a6f764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Location" minOccurs="0"/>
                <xsd:element ref="ns2:MediaLengthInSeconds" minOccurs="0"/>
                <xsd:element ref="ns4: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312e-17c9-4d40-bbe9-8ef70d9c04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1871397-01f1-4df6-ac7a-d04447f379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f8688-6f2e-46f9-80f2-f1d8fa60f6d8"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8b3372-8e87-483d-bcd9-ba74a6f764c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a3a916-9c89-41f4-a0d4-97322c2b9bbb}" ma:internalName="TaxCatchAll" ma:showField="CatchAllData" ma:web="410f8688-6f2e-46f9-80f2-f1d8fa60f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08b3372-8e87-483d-bcd9-ba74a6f764c4" xsi:nil="true"/>
    <lcf76f155ced4ddcb4097134ff3c332f xmlns="ac80312e-17c9-4d40-bbe9-8ef70d9c0433">
      <Terms xmlns="http://schemas.microsoft.com/office/infopath/2007/PartnerControls"/>
    </lcf76f155ced4ddcb4097134ff3c332f>
    <SharedWithUsers xmlns="410f8688-6f2e-46f9-80f2-f1d8fa60f6d8">
      <UserInfo>
        <DisplayName>Adams, Carrie</DisplayName>
        <AccountId>476</AccountId>
        <AccountType/>
      </UserInfo>
      <UserInfo>
        <DisplayName>Aydin, Nurcan</DisplayName>
        <AccountId>1107</AccountId>
        <AccountType/>
      </UserInfo>
      <UserInfo>
        <DisplayName>Yildiz, Nejdan</DisplayName>
        <AccountId>1108</AccountId>
        <AccountType/>
      </UserInfo>
      <UserInfo>
        <DisplayName>Croft, David</DisplayName>
        <AccountId>27</AccountId>
        <AccountType/>
      </UserInfo>
      <UserInfo>
        <DisplayName>Joyce, Richard</DisplayName>
        <AccountId>542</AccountId>
        <AccountType/>
      </UserInfo>
      <UserInfo>
        <DisplayName>Hodges, James</DisplayName>
        <AccountId>656</AccountId>
        <AccountType/>
      </UserInfo>
      <UserInfo>
        <DisplayName>Fraser, Claire</DisplayName>
        <AccountId>312</AccountId>
        <AccountType/>
      </UserInfo>
      <UserInfo>
        <DisplayName>Walker, Richard H</DisplayName>
        <AccountId>740</AccountId>
        <AccountType/>
      </UserInfo>
      <UserInfo>
        <DisplayName>Portillo, Antia (Contractor)</DisplayName>
        <AccountId>991</AccountId>
        <AccountType/>
      </UserInfo>
      <UserInfo>
        <DisplayName>Ngo, Yvonne</DisplayName>
        <AccountId>251</AccountId>
        <AccountType/>
      </UserInfo>
      <UserInfo>
        <DisplayName>Gomes, Ricardo</DisplayName>
        <AccountId>894</AccountId>
        <AccountType/>
      </UserInfo>
      <UserInfo>
        <DisplayName>Lim sze juan, Kenneth</DisplayName>
        <AccountId>1164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1C0F82-FBD9-4AF8-B10F-7601FF8864D4}"/>
</file>

<file path=customXml/itemProps2.xml><?xml version="1.0" encoding="utf-8"?>
<ds:datastoreItem xmlns:ds="http://schemas.openxmlformats.org/officeDocument/2006/customXml" ds:itemID="{BF07AD22-74C8-4F90-A061-9C2AE9C7600A}"/>
</file>

<file path=customXml/itemProps3.xml><?xml version="1.0" encoding="utf-8"?>
<ds:datastoreItem xmlns:ds="http://schemas.openxmlformats.org/officeDocument/2006/customXml" ds:itemID="{90B8B012-97FF-4B5D-A87B-CE37621D6578}"/>
</file>

<file path=docMetadata/LabelInfo.xml><?xml version="1.0" encoding="utf-8"?>
<clbl:labelList xmlns:clbl="http://schemas.microsoft.com/office/2020/mipLabelMetadata">
  <clbl:label id="{95e66ecc-f2c2-464b-84d9-8fda407bc923}" enabled="0" method="" siteId="{95e66ecc-f2c2-464b-84d9-8fda407bc92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Ngo, Yvonne</dc:creator>
  <cp:keywords/>
  <dc:description/>
  <cp:lastModifiedBy>Dillon, LeJohn (Contractor)</cp:lastModifiedBy>
  <cp:revision/>
  <dcterms:created xsi:type="dcterms:W3CDTF">2023-01-23T17:23:13Z</dcterms:created>
  <dcterms:modified xsi:type="dcterms:W3CDTF">2026-01-27T20:10:49Z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0x0101003579CF961B738A45B8BF333FB2F52F14</vt:lpwstr>
  </property>
  <property fmtid="{D5CDD505-2E9C-101B-9397-08002B2CF9AE}" pid="3" name="MediaServiceImageTags">
    <vt:lpwstr/>
  </property>
</Properties>
</file>